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DH 2024\SZENATUS\marcius\RENI 0305\"/>
    </mc:Choice>
  </mc:AlternateContent>
  <bookViews>
    <workbookView xWindow="-108" yWindow="-108" windowWidth="23256" windowHeight="12456"/>
  </bookViews>
  <sheets>
    <sheet name="új tantervi háló" sheetId="19" r:id="rId1"/>
  </sheets>
  <definedNames>
    <definedName name="_xlnm.Print_Area" localSheetId="0">'új tantervi háló'!$A$1:$W$71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19" l="1"/>
  <c r="J19" i="19"/>
  <c r="J26" i="19"/>
  <c r="J39" i="19" s="1"/>
  <c r="J33" i="19"/>
  <c r="J37" i="19"/>
  <c r="K12" i="19"/>
  <c r="K14" i="19" s="1"/>
  <c r="K13" i="19"/>
  <c r="K16" i="19"/>
  <c r="K19" i="19" s="1"/>
  <c r="K17" i="19"/>
  <c r="K18" i="19"/>
  <c r="K21" i="19"/>
  <c r="K22" i="19"/>
  <c r="K26" i="19" s="1"/>
  <c r="K23" i="19"/>
  <c r="K24" i="19"/>
  <c r="K29" i="19"/>
  <c r="K33" i="19" s="1"/>
  <c r="K30" i="19"/>
  <c r="K32" i="19"/>
  <c r="K37" i="19"/>
  <c r="L14" i="19"/>
  <c r="L19" i="19"/>
  <c r="L26" i="19"/>
  <c r="L39" i="19" s="1"/>
  <c r="L33" i="19"/>
  <c r="L37" i="19"/>
  <c r="M12" i="19"/>
  <c r="M14" i="19" s="1"/>
  <c r="M27" i="19" s="1"/>
  <c r="M13" i="19"/>
  <c r="M16" i="19"/>
  <c r="M19" i="19" s="1"/>
  <c r="M17" i="19"/>
  <c r="M18" i="19"/>
  <c r="M21" i="19"/>
  <c r="M22" i="19"/>
  <c r="M26" i="19" s="1"/>
  <c r="M23" i="19"/>
  <c r="M24" i="19"/>
  <c r="M29" i="19"/>
  <c r="M30" i="19"/>
  <c r="M31" i="19"/>
  <c r="M32" i="19"/>
  <c r="M33" i="19"/>
  <c r="M35" i="19"/>
  <c r="M37" i="19" s="1"/>
  <c r="N19" i="19"/>
  <c r="N27" i="19" s="1"/>
  <c r="N26" i="19"/>
  <c r="N33" i="19"/>
  <c r="N37" i="19"/>
  <c r="D14" i="19"/>
  <c r="D19" i="19"/>
  <c r="D26" i="19"/>
  <c r="D33" i="19"/>
  <c r="D37" i="19"/>
  <c r="F14" i="19"/>
  <c r="F19" i="19"/>
  <c r="F26" i="19"/>
  <c r="F39" i="19" s="1"/>
  <c r="F33" i="19"/>
  <c r="F37" i="19"/>
  <c r="G12" i="19"/>
  <c r="G14" i="19" s="1"/>
  <c r="G13" i="19"/>
  <c r="G16" i="19"/>
  <c r="G19" i="19"/>
  <c r="G39" i="19" s="1"/>
  <c r="G21" i="19"/>
  <c r="G26" i="19" s="1"/>
  <c r="G22" i="19"/>
  <c r="G23" i="19"/>
  <c r="G24" i="19"/>
  <c r="G25" i="19"/>
  <c r="G29" i="19"/>
  <c r="G30" i="19"/>
  <c r="G33" i="19" s="1"/>
  <c r="G31" i="19"/>
  <c r="G32" i="19"/>
  <c r="G36" i="19"/>
  <c r="G37" i="19" s="1"/>
  <c r="H14" i="19"/>
  <c r="H19" i="19"/>
  <c r="H26" i="19"/>
  <c r="H39" i="19" s="1"/>
  <c r="H33" i="19"/>
  <c r="H37" i="19"/>
  <c r="E12" i="19"/>
  <c r="E14" i="19" s="1"/>
  <c r="E13" i="19"/>
  <c r="E16" i="19"/>
  <c r="E19" i="19"/>
  <c r="E21" i="19"/>
  <c r="E26" i="19" s="1"/>
  <c r="E22" i="19"/>
  <c r="E23" i="19"/>
  <c r="E24" i="19"/>
  <c r="E25" i="19"/>
  <c r="E29" i="19"/>
  <c r="E32" i="19"/>
  <c r="E33" i="19" s="1"/>
  <c r="E37" i="19"/>
  <c r="U24" i="19"/>
  <c r="T24" i="19"/>
  <c r="S24" i="19"/>
  <c r="R24" i="19"/>
  <c r="Q24" i="19"/>
  <c r="P24" i="19"/>
  <c r="U22" i="19"/>
  <c r="U23" i="19"/>
  <c r="U25" i="19"/>
  <c r="T22" i="19"/>
  <c r="T23" i="19"/>
  <c r="T25" i="19"/>
  <c r="S22" i="19"/>
  <c r="S23" i="19"/>
  <c r="R22" i="19"/>
  <c r="R23" i="19"/>
  <c r="R25" i="19"/>
  <c r="Q22" i="19"/>
  <c r="Q26" i="19" s="1"/>
  <c r="Q23" i="19"/>
  <c r="Q25" i="19"/>
  <c r="P22" i="19"/>
  <c r="P23" i="19"/>
  <c r="P26" i="19" s="1"/>
  <c r="P25" i="19"/>
  <c r="P12" i="19"/>
  <c r="P14" i="19" s="1"/>
  <c r="P13" i="19"/>
  <c r="U16" i="19"/>
  <c r="U19" i="19" s="1"/>
  <c r="U17" i="19"/>
  <c r="U18" i="19"/>
  <c r="T16" i="19"/>
  <c r="T19" i="19" s="1"/>
  <c r="T17" i="19"/>
  <c r="T18" i="19"/>
  <c r="S16" i="19"/>
  <c r="S17" i="19"/>
  <c r="S18" i="19"/>
  <c r="S12" i="19"/>
  <c r="S13" i="19"/>
  <c r="S14" i="19"/>
  <c r="S27" i="19" s="1"/>
  <c r="R16" i="19"/>
  <c r="R17" i="19"/>
  <c r="R18" i="19"/>
  <c r="R12" i="19"/>
  <c r="R14" i="19" s="1"/>
  <c r="R27" i="19" s="1"/>
  <c r="R13" i="19"/>
  <c r="P16" i="19"/>
  <c r="Q19" i="19" s="1"/>
  <c r="P17" i="19"/>
  <c r="P19" i="19" s="1"/>
  <c r="P18" i="19"/>
  <c r="Q18" i="19"/>
  <c r="Q17" i="19"/>
  <c r="Q16" i="19"/>
  <c r="L27" i="19"/>
  <c r="T35" i="19"/>
  <c r="T37" i="19" s="1"/>
  <c r="R30" i="19"/>
  <c r="R33" i="19" s="1"/>
  <c r="R31" i="19"/>
  <c r="U21" i="19"/>
  <c r="T21" i="19"/>
  <c r="S21" i="19"/>
  <c r="S26" i="19" s="1"/>
  <c r="R21" i="19"/>
  <c r="Q21" i="19"/>
  <c r="P21" i="19"/>
  <c r="I55" i="19"/>
  <c r="U55" i="19" s="1"/>
  <c r="I56" i="19"/>
  <c r="I57" i="19"/>
  <c r="I58" i="19"/>
  <c r="I59" i="19"/>
  <c r="U59" i="19" s="1"/>
  <c r="I60" i="19"/>
  <c r="I61" i="19"/>
  <c r="I62" i="19"/>
  <c r="I63" i="19"/>
  <c r="U63" i="19" s="1"/>
  <c r="I67" i="19"/>
  <c r="I68" i="19"/>
  <c r="O55" i="19"/>
  <c r="O56" i="19"/>
  <c r="O57" i="19"/>
  <c r="O58" i="19"/>
  <c r="O59" i="19"/>
  <c r="O60" i="19"/>
  <c r="O61" i="19"/>
  <c r="O62" i="19"/>
  <c r="O63" i="19"/>
  <c r="O67" i="19"/>
  <c r="O68" i="19"/>
  <c r="U66" i="19"/>
  <c r="U65" i="19"/>
  <c r="U64" i="19"/>
  <c r="U62" i="19"/>
  <c r="U61" i="19"/>
  <c r="U60" i="19"/>
  <c r="U58" i="19"/>
  <c r="U57" i="19"/>
  <c r="U56" i="19"/>
  <c r="G51" i="19"/>
  <c r="E51" i="19"/>
  <c r="M49" i="19"/>
  <c r="G46" i="19"/>
  <c r="U12" i="19"/>
  <c r="U13" i="19"/>
  <c r="U26" i="19"/>
  <c r="T12" i="19"/>
  <c r="T13" i="19"/>
  <c r="T14" i="19" s="1"/>
  <c r="R26" i="19"/>
  <c r="M43" i="19"/>
  <c r="K43" i="19"/>
  <c r="G43" i="19"/>
  <c r="E43" i="19"/>
  <c r="G42" i="19"/>
  <c r="E42" i="19"/>
  <c r="P35" i="19"/>
  <c r="R35" i="19"/>
  <c r="R36" i="19"/>
  <c r="R37" i="19" s="1"/>
  <c r="P29" i="19"/>
  <c r="P30" i="19"/>
  <c r="P33" i="19" s="1"/>
  <c r="P32" i="19"/>
  <c r="U33" i="19" s="1"/>
  <c r="R29" i="19"/>
  <c r="R32" i="19"/>
  <c r="T29" i="19"/>
  <c r="T33" i="19" s="1"/>
  <c r="T30" i="19"/>
  <c r="T31" i="19"/>
  <c r="T32" i="19"/>
  <c r="S37" i="19"/>
  <c r="S29" i="19"/>
  <c r="S30" i="19"/>
  <c r="S31" i="19"/>
  <c r="S32" i="19"/>
  <c r="S33" i="19" s="1"/>
  <c r="Q35" i="19"/>
  <c r="Q37" i="19"/>
  <c r="Q29" i="19"/>
  <c r="Q30" i="19"/>
  <c r="Q32" i="19"/>
  <c r="Q33" i="19"/>
  <c r="P37" i="19"/>
  <c r="F27" i="19"/>
  <c r="U36" i="19"/>
  <c r="U35" i="19"/>
  <c r="U32" i="19"/>
  <c r="U31" i="19"/>
  <c r="U30" i="19"/>
  <c r="U29" i="19"/>
  <c r="Q15" i="19"/>
  <c r="Q13" i="19"/>
  <c r="Q12" i="19"/>
  <c r="Q11" i="19"/>
  <c r="O69" i="19" l="1"/>
  <c r="U68" i="19"/>
  <c r="U67" i="19"/>
  <c r="T26" i="19"/>
  <c r="T27" i="19" s="1"/>
  <c r="H27" i="19"/>
  <c r="K39" i="19"/>
  <c r="S39" i="19"/>
  <c r="M39" i="19"/>
  <c r="K27" i="19"/>
  <c r="R39" i="19"/>
  <c r="T43" i="19"/>
  <c r="G27" i="19"/>
  <c r="U37" i="19"/>
  <c r="P27" i="19"/>
  <c r="D39" i="19"/>
  <c r="N39" i="19"/>
  <c r="I69" i="19"/>
  <c r="U69" i="19" s="1"/>
  <c r="J27" i="19"/>
  <c r="P39" i="19"/>
  <c r="T42" i="19"/>
  <c r="T44" i="19" s="1"/>
  <c r="E27" i="19"/>
  <c r="E39" i="19"/>
  <c r="Q14" i="19"/>
  <c r="Q27" i="19" s="1"/>
  <c r="Q39" i="19" s="1"/>
  <c r="D27" i="19"/>
  <c r="U14" i="19"/>
  <c r="U27" i="19" s="1"/>
  <c r="T39" i="19" l="1"/>
  <c r="T45" i="19"/>
  <c r="U39" i="19"/>
</calcChain>
</file>

<file path=xl/sharedStrings.xml><?xml version="1.0" encoding="utf-8"?>
<sst xmlns="http://schemas.openxmlformats.org/spreadsheetml/2006/main" count="218" uniqueCount="133">
  <si>
    <t>Katonai műveletek elmélete és gyakorlata</t>
  </si>
  <si>
    <t>Szakmai csapatgyakorlat</t>
  </si>
  <si>
    <t>Diplomamunka, záróvizsga</t>
  </si>
  <si>
    <t>Diplomamunka készítés I.</t>
  </si>
  <si>
    <t>Diplomamunka készítés II.</t>
  </si>
  <si>
    <t>Diplomamunka védése</t>
  </si>
  <si>
    <t>Záróvizsga</t>
  </si>
  <si>
    <t>Törzsanyagot képező tantárgyak</t>
  </si>
  <si>
    <t>Törzsanyagot nem képező tantárgyak</t>
  </si>
  <si>
    <t>K</t>
  </si>
  <si>
    <t>ÉÉ</t>
  </si>
  <si>
    <t>Nemzetközi Biztonsági Tanulmányok Tanszék</t>
  </si>
  <si>
    <t>Hadászati Tanszék</t>
  </si>
  <si>
    <t>GYJ</t>
  </si>
  <si>
    <t>Hadtörténelmi, Filozófiai és Kultúrtörténeti Tanszék</t>
  </si>
  <si>
    <t>SZV</t>
  </si>
  <si>
    <t>2.</t>
  </si>
  <si>
    <t>Hadtudományi és hadelméleti ismeretek öszesen:</t>
  </si>
  <si>
    <t>3.</t>
  </si>
  <si>
    <t>Katonai műveletek elmélete és gyakorlata összesen:</t>
  </si>
  <si>
    <t>TÖRZSANYAG ÖSSZESEN</t>
  </si>
  <si>
    <t>4.</t>
  </si>
  <si>
    <t>GyJ</t>
  </si>
  <si>
    <t>ZV</t>
  </si>
  <si>
    <t>5.</t>
  </si>
  <si>
    <t>KR</t>
  </si>
  <si>
    <t>Katonai Testnevelési és Sportközpont</t>
  </si>
  <si>
    <t>ÖSSZES TANÓRARENDI TANÓRA</t>
  </si>
  <si>
    <t>6.</t>
  </si>
  <si>
    <t>Szabadon választható tantárgyak (lista)</t>
  </si>
  <si>
    <t>HKINFM27</t>
  </si>
  <si>
    <t>Védelmi informatika</t>
  </si>
  <si>
    <t>Informatikai Tanszék</t>
  </si>
  <si>
    <t>Honvédelmi jog</t>
  </si>
  <si>
    <t>Honvédelmi Jogi és Igazgatási Tanszék</t>
  </si>
  <si>
    <t>HKHFKTM02</t>
  </si>
  <si>
    <t>Hadijáték tervezés</t>
  </si>
  <si>
    <t>HKHATM329</t>
  </si>
  <si>
    <t>Theories of Insurgency and Counterinsurgency</t>
  </si>
  <si>
    <t>HNBTTMA38</t>
  </si>
  <si>
    <t>EU Security, Resilience and Sustainability</t>
  </si>
  <si>
    <t>HKHATM330</t>
  </si>
  <si>
    <t>Aspets of Asymmtery in War</t>
  </si>
  <si>
    <t>HKHATM332</t>
  </si>
  <si>
    <t>Hybrid Warfare</t>
  </si>
  <si>
    <t>HKHATM328</t>
  </si>
  <si>
    <t>Kritikus infrastruktúra (védett létesítmények)</t>
  </si>
  <si>
    <t>SZÁMONKÉRÉSEK ÖSSZESÍTŐ</t>
  </si>
  <si>
    <t>Aláírás (A)</t>
  </si>
  <si>
    <t>Beszámoló (B)</t>
  </si>
  <si>
    <t>Beszámoló (B(Z))</t>
  </si>
  <si>
    <t>Évközi értékelés  (ÉÉ)</t>
  </si>
  <si>
    <t>Évközi értékelés (((zárvizsga tárgy((ÉÉ(Z)))</t>
  </si>
  <si>
    <t>Gyakorlati jegy(GYJ)</t>
  </si>
  <si>
    <t>Gyakorlati jegy (((Kritérium követelmény((GYJ(KR)))</t>
  </si>
  <si>
    <t>Kollokvium (K)</t>
  </si>
  <si>
    <t>Kollokvium (((zárvizsga tárgy((K(Z)))</t>
  </si>
  <si>
    <t>Alapvizsga (AV)</t>
  </si>
  <si>
    <t>Komplex vizsga (KO)</t>
  </si>
  <si>
    <t>Szigorlat (S)</t>
  </si>
  <si>
    <t>Zárvizsga tárgy(ZV)</t>
  </si>
  <si>
    <t>Kritérium követelmény (KR)</t>
  </si>
  <si>
    <t>FÉLÉVENKÉNT SZÁMONKÉRÉSEK ÖSSZESEN:</t>
  </si>
  <si>
    <t>KV</t>
  </si>
  <si>
    <t xml:space="preserve"> TANÓRA-, KREDIT- ÉS VIZSGATERV </t>
  </si>
  <si>
    <t>KATONAI VEZETŐI MESTERKÉPZÉSI SZAK</t>
  </si>
  <si>
    <t>teljes idejű képzésben, nappali munkarend szerint tanuló hallgatók részére</t>
  </si>
  <si>
    <t>tantárgy kódja</t>
  </si>
  <si>
    <t>tantárgy jellege</t>
  </si>
  <si>
    <t>tanulmányi terület/tantárgy</t>
  </si>
  <si>
    <t>összesen</t>
  </si>
  <si>
    <t>1.</t>
  </si>
  <si>
    <t>elm.</t>
  </si>
  <si>
    <t>gyak.</t>
  </si>
  <si>
    <t>kredit</t>
  </si>
  <si>
    <t xml:space="preserve">számonkérés   </t>
  </si>
  <si>
    <t xml:space="preserve">számonkérés    </t>
  </si>
  <si>
    <t>elmélet + gyakorlat heti összes tanóra</t>
  </si>
  <si>
    <t>heti tanóra</t>
  </si>
  <si>
    <t>félévi tanóra</t>
  </si>
  <si>
    <t>TÁRGYFELELŐS SZERVEZETI EGYSÉG</t>
  </si>
  <si>
    <t>TÁRGYFELELŐS SZEMÉLY</t>
  </si>
  <si>
    <t>Multidiszciplináris ismeretek</t>
  </si>
  <si>
    <t>érvényes 2024/2025-ös tanévtől felmenő rendszerben.</t>
  </si>
  <si>
    <t>Katonai testnevelés I.</t>
  </si>
  <si>
    <t>Katonai testnevelés II.</t>
  </si>
  <si>
    <t>Törzsanyagot nem képező tantárgyak összesen:</t>
  </si>
  <si>
    <t>Multidiszciplináris ismeretek öszesen:</t>
  </si>
  <si>
    <t>Szabadon választható I.</t>
  </si>
  <si>
    <t>Szabadon választható II.</t>
  </si>
  <si>
    <t>Diplomamunka, záróvizsga összesen:</t>
  </si>
  <si>
    <t>Komplex kihívások, vezetői megoldások</t>
  </si>
  <si>
    <t>Katonai stratégiai gondolkodás alapjai</t>
  </si>
  <si>
    <t>Hadtudományi ismeretek</t>
  </si>
  <si>
    <t>Hadelméleti és hadművészeti ismeretek</t>
  </si>
  <si>
    <t>Összhaderőnemi és összfegyvernemi ismeretek I.</t>
  </si>
  <si>
    <t>Összhaderőnemi és összfegyvernemi ismeretek II.</t>
  </si>
  <si>
    <t>Tervezés és döntéshozatal I.</t>
  </si>
  <si>
    <t>Tervezés és döntéshozatal II.</t>
  </si>
  <si>
    <t>B</t>
  </si>
  <si>
    <t>K (ZV)</t>
  </si>
  <si>
    <t>Prof. Dr. Jobbágy Zoltán ezds.</t>
  </si>
  <si>
    <t>Dr. Forgács Balázs őrgy.</t>
  </si>
  <si>
    <t>Holecz József alez.</t>
  </si>
  <si>
    <t>Fazekas Ferenc alez.</t>
  </si>
  <si>
    <t>Dr. Szabó Sándor alez.</t>
  </si>
  <si>
    <t>Bánszki Gábor alez.</t>
  </si>
  <si>
    <t>Theory of Allied Joint Operations</t>
  </si>
  <si>
    <t>Dr. Négyesi Imre ezds.</t>
  </si>
  <si>
    <t>Dr. Petruska Ferenc alez.</t>
  </si>
  <si>
    <t>Harangi-Tóth Zoltán őrgy.</t>
  </si>
  <si>
    <t>Prof. Dr. Molnár Anna</t>
  </si>
  <si>
    <t>Dr. Horváth Tibor alez..</t>
  </si>
  <si>
    <t>HKHATM805</t>
  </si>
  <si>
    <t>HKHATM322</t>
  </si>
  <si>
    <t>HKHATM261</t>
  </si>
  <si>
    <t>HKHATM241</t>
  </si>
  <si>
    <t>HKHATM251</t>
  </si>
  <si>
    <t>HKHATM271</t>
  </si>
  <si>
    <t>HKHATM272</t>
  </si>
  <si>
    <t>HKHATM901</t>
  </si>
  <si>
    <t>HKHATM905</t>
  </si>
  <si>
    <t>HKHATM903</t>
  </si>
  <si>
    <t>HKHATM721</t>
  </si>
  <si>
    <t>HKHATM904</t>
  </si>
  <si>
    <t>HKTSKM11</t>
  </si>
  <si>
    <t>HKTSKM12</t>
  </si>
  <si>
    <t>War and Ethics: Contemporary Issues</t>
  </si>
  <si>
    <t>HKHJITM077</t>
  </si>
  <si>
    <t>HKHATM331</t>
  </si>
  <si>
    <t>Dr. Boda Mihály</t>
  </si>
  <si>
    <t>Dr. habil Horváth Tibor</t>
  </si>
  <si>
    <t>HKHFKTM20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</si>
</sst>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\ _F_t_-;\-* #,##0\ _F_t_-;_-* \-??\ _F_t_-;_-@_-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4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name val="Arial CE"/>
      <charset val="238"/>
    </font>
    <font>
      <b/>
      <sz val="1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42"/>
      </patternFill>
    </fill>
    <fill>
      <patternFill patternType="solid">
        <fgColor rgb="FFCCFFCC"/>
        <bgColor indexed="42"/>
      </patternFill>
    </fill>
    <fill>
      <patternFill patternType="solid">
        <fgColor theme="0"/>
        <bgColor indexed="41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5" fillId="0" borderId="0"/>
  </cellStyleXfs>
  <cellXfs count="291">
    <xf numFmtId="0" fontId="0" fillId="0" borderId="0" xfId="0"/>
    <xf numFmtId="0" fontId="3" fillId="0" borderId="0" xfId="0" applyFont="1" applyAlignment="1">
      <alignment vertical="center"/>
    </xf>
    <xf numFmtId="0" fontId="5" fillId="3" borderId="5" xfId="1" applyFont="1" applyFill="1" applyBorder="1" applyAlignment="1">
      <alignment horizontal="center" vertical="center" textRotation="90"/>
    </xf>
    <xf numFmtId="0" fontId="6" fillId="3" borderId="6" xfId="1" applyFont="1" applyFill="1" applyBorder="1" applyAlignment="1">
      <alignment horizontal="center" vertical="center" textRotation="90"/>
    </xf>
    <xf numFmtId="0" fontId="7" fillId="3" borderId="7" xfId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" fontId="2" fillId="3" borderId="19" xfId="1" applyNumberFormat="1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7" fillId="8" borderId="43" xfId="1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 wrapText="1"/>
    </xf>
    <xf numFmtId="1" fontId="5" fillId="8" borderId="46" xfId="0" applyNumberFormat="1" applyFont="1" applyFill="1" applyBorder="1" applyAlignment="1">
      <alignment horizontal="center" vertical="center"/>
    </xf>
    <xf numFmtId="1" fontId="5" fillId="8" borderId="47" xfId="0" applyNumberFormat="1" applyFont="1" applyFill="1" applyBorder="1" applyAlignment="1">
      <alignment horizontal="center" vertical="center"/>
    </xf>
    <xf numFmtId="1" fontId="5" fillId="9" borderId="48" xfId="0" applyNumberFormat="1" applyFont="1" applyFill="1" applyBorder="1" applyAlignment="1">
      <alignment horizontal="center" vertical="center"/>
    </xf>
    <xf numFmtId="1" fontId="5" fillId="8" borderId="43" xfId="0" applyNumberFormat="1" applyFont="1" applyFill="1" applyBorder="1" applyAlignment="1">
      <alignment horizontal="center" vertical="center"/>
    </xf>
    <xf numFmtId="1" fontId="5" fillId="8" borderId="44" xfId="0" applyNumberFormat="1" applyFont="1" applyFill="1" applyBorder="1" applyAlignment="1">
      <alignment horizontal="center" vertical="center"/>
    </xf>
    <xf numFmtId="1" fontId="5" fillId="8" borderId="49" xfId="0" applyNumberFormat="1" applyFont="1" applyFill="1" applyBorder="1" applyAlignment="1">
      <alignment horizontal="center" vertical="center"/>
    </xf>
    <xf numFmtId="0" fontId="5" fillId="3" borderId="50" xfId="1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1" fontId="2" fillId="3" borderId="14" xfId="1" applyNumberFormat="1" applyFont="1" applyFill="1" applyBorder="1" applyAlignment="1">
      <alignment horizontal="center" vertical="center" shrinkToFit="1"/>
    </xf>
    <xf numFmtId="0" fontId="2" fillId="3" borderId="43" xfId="1" applyFont="1" applyFill="1" applyBorder="1" applyAlignment="1">
      <alignment horizontal="left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6" xfId="1" applyFont="1" applyFill="1" applyBorder="1" applyAlignment="1">
      <alignment vertical="center" wrapText="1"/>
    </xf>
    <xf numFmtId="0" fontId="2" fillId="3" borderId="62" xfId="1" applyFont="1" applyFill="1" applyBorder="1" applyAlignment="1">
      <alignment vertical="center" wrapText="1"/>
    </xf>
    <xf numFmtId="0" fontId="13" fillId="8" borderId="43" xfId="1" applyFont="1" applyFill="1" applyBorder="1" applyAlignment="1">
      <alignment horizontal="left" vertical="center" wrapText="1"/>
    </xf>
    <xf numFmtId="0" fontId="7" fillId="8" borderId="64" xfId="1" applyFont="1" applyFill="1" applyBorder="1" applyAlignment="1">
      <alignment horizontal="center" vertical="center"/>
    </xf>
    <xf numFmtId="1" fontId="5" fillId="9" borderId="67" xfId="0" applyNumberFormat="1" applyFont="1" applyFill="1" applyBorder="1" applyAlignment="1">
      <alignment horizontal="center" vertical="center"/>
    </xf>
    <xf numFmtId="1" fontId="5" fillId="8" borderId="63" xfId="0" applyNumberFormat="1" applyFont="1" applyFill="1" applyBorder="1" applyAlignment="1">
      <alignment horizontal="center" vertical="center"/>
    </xf>
    <xf numFmtId="1" fontId="5" fillId="8" borderId="64" xfId="0" applyNumberFormat="1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" fontId="12" fillId="3" borderId="89" xfId="1" applyNumberFormat="1" applyFont="1" applyFill="1" applyBorder="1" applyAlignment="1">
      <alignment horizontal="left" vertical="center" shrinkToFit="1"/>
    </xf>
    <xf numFmtId="1" fontId="12" fillId="3" borderId="90" xfId="1" applyNumberFormat="1" applyFont="1" applyFill="1" applyBorder="1" applyAlignment="1">
      <alignment horizontal="left" vertical="center" shrinkToFit="1"/>
    </xf>
    <xf numFmtId="1" fontId="12" fillId="3" borderId="91" xfId="1" applyNumberFormat="1" applyFont="1" applyFill="1" applyBorder="1" applyAlignment="1">
      <alignment horizontal="left" vertical="center" shrinkToFit="1"/>
    </xf>
    <xf numFmtId="43" fontId="5" fillId="3" borderId="92" xfId="2" applyFont="1" applyFill="1" applyBorder="1" applyAlignment="1" applyProtection="1">
      <alignment horizontal="left" vertical="center"/>
    </xf>
    <xf numFmtId="43" fontId="5" fillId="3" borderId="90" xfId="2" applyFont="1" applyFill="1" applyBorder="1" applyAlignment="1" applyProtection="1">
      <alignment horizontal="left" vertical="center"/>
    </xf>
    <xf numFmtId="0" fontId="7" fillId="3" borderId="113" xfId="1" applyFont="1" applyFill="1" applyBorder="1" applyAlignment="1">
      <alignment horizontal="center" vertical="center"/>
    </xf>
    <xf numFmtId="1" fontId="12" fillId="3" borderId="18" xfId="1" applyNumberFormat="1" applyFont="1" applyFill="1" applyBorder="1" applyAlignment="1">
      <alignment horizontal="center" vertical="center"/>
    </xf>
    <xf numFmtId="1" fontId="12" fillId="6" borderId="18" xfId="1" applyNumberFormat="1" applyFont="1" applyFill="1" applyBorder="1" applyAlignment="1">
      <alignment horizontal="center" vertical="center"/>
    </xf>
    <xf numFmtId="0" fontId="12" fillId="2" borderId="19" xfId="1" applyFont="1" applyFill="1" applyBorder="1" applyAlignment="1" applyProtection="1">
      <alignment horizontal="center" vertical="center"/>
      <protection locked="0"/>
    </xf>
    <xf numFmtId="0" fontId="12" fillId="2" borderId="17" xfId="4" applyFont="1" applyFill="1" applyBorder="1" applyAlignment="1" applyProtection="1">
      <alignment horizontal="center" vertical="center"/>
      <protection locked="0"/>
    </xf>
    <xf numFmtId="0" fontId="12" fillId="2" borderId="18" xfId="4" applyFont="1" applyFill="1" applyBorder="1" applyAlignment="1" applyProtection="1">
      <alignment horizontal="center" vertical="center"/>
      <protection locked="0"/>
    </xf>
    <xf numFmtId="0" fontId="2" fillId="2" borderId="16" xfId="1" applyFont="1" applyFill="1" applyBorder="1" applyAlignment="1" applyProtection="1">
      <alignment vertical="center"/>
      <protection locked="0"/>
    </xf>
    <xf numFmtId="0" fontId="2" fillId="0" borderId="16" xfId="1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5" fillId="3" borderId="120" xfId="1" applyFont="1" applyFill="1" applyBorder="1" applyAlignment="1">
      <alignment horizontal="center" vertical="center" textRotation="90" wrapText="1"/>
    </xf>
    <xf numFmtId="0" fontId="5" fillId="3" borderId="61" xfId="1" applyFont="1" applyFill="1" applyBorder="1" applyAlignment="1">
      <alignment horizontal="center" vertical="center" textRotation="90"/>
    </xf>
    <xf numFmtId="0" fontId="5" fillId="3" borderId="61" xfId="1" applyFont="1" applyFill="1" applyBorder="1" applyAlignment="1">
      <alignment horizontal="center" vertical="center" textRotation="90" wrapText="1"/>
    </xf>
    <xf numFmtId="0" fontId="5" fillId="3" borderId="7" xfId="1" applyFont="1" applyFill="1" applyBorder="1" applyAlignment="1">
      <alignment horizontal="center" vertical="center" textRotation="90" wrapText="1"/>
    </xf>
    <xf numFmtId="0" fontId="5" fillId="3" borderId="7" xfId="1" applyFont="1" applyFill="1" applyBorder="1" applyAlignment="1">
      <alignment horizontal="center" vertical="center" textRotation="90"/>
    </xf>
    <xf numFmtId="0" fontId="5" fillId="3" borderId="8" xfId="1" applyFont="1" applyFill="1" applyBorder="1" applyAlignment="1">
      <alignment horizontal="center" vertical="center" textRotation="90" wrapText="1"/>
    </xf>
    <xf numFmtId="0" fontId="5" fillId="3" borderId="6" xfId="1" applyFont="1" applyFill="1" applyBorder="1" applyAlignment="1">
      <alignment horizontal="center" vertical="center" textRotation="90" wrapText="1"/>
    </xf>
    <xf numFmtId="0" fontId="5" fillId="3" borderId="9" xfId="1" applyFont="1" applyFill="1" applyBorder="1" applyAlignment="1">
      <alignment horizontal="center" vertical="center" textRotation="90"/>
    </xf>
    <xf numFmtId="0" fontId="5" fillId="3" borderId="9" xfId="1" applyFont="1" applyFill="1" applyBorder="1" applyAlignment="1">
      <alignment horizontal="center" vertical="center" textRotation="90" wrapText="1"/>
    </xf>
    <xf numFmtId="0" fontId="8" fillId="3" borderId="10" xfId="1" applyFont="1" applyFill="1" applyBorder="1" applyAlignment="1">
      <alignment horizontal="center" vertical="center" textRotation="90" wrapText="1"/>
    </xf>
    <xf numFmtId="0" fontId="9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vertical="center"/>
    </xf>
    <xf numFmtId="0" fontId="9" fillId="3" borderId="13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vertical="center"/>
    </xf>
    <xf numFmtId="0" fontId="2" fillId="3" borderId="12" xfId="1" applyFont="1" applyFill="1" applyBorder="1" applyAlignment="1">
      <alignment vertical="center"/>
    </xf>
    <xf numFmtId="0" fontId="2" fillId="3" borderId="14" xfId="1" applyFont="1" applyFill="1" applyBorder="1" applyAlignment="1">
      <alignment vertical="center"/>
    </xf>
    <xf numFmtId="0" fontId="2" fillId="5" borderId="4" xfId="1" applyFont="1" applyFill="1" applyBorder="1" applyAlignment="1">
      <alignment horizontal="center" vertical="center"/>
    </xf>
    <xf numFmtId="0" fontId="2" fillId="0" borderId="17" xfId="4" applyFont="1" applyBorder="1" applyAlignment="1" applyProtection="1">
      <alignment horizontal="center" vertical="center"/>
      <protection locked="0"/>
    </xf>
    <xf numFmtId="1" fontId="2" fillId="3" borderId="18" xfId="1" applyNumberFormat="1" applyFont="1" applyFill="1" applyBorder="1" applyAlignment="1">
      <alignment horizontal="center" vertical="center"/>
    </xf>
    <xf numFmtId="1" fontId="2" fillId="6" borderId="18" xfId="1" applyNumberFormat="1" applyFont="1" applyFill="1" applyBorder="1" applyAlignment="1">
      <alignment horizontal="center" vertical="center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20" xfId="4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1" fontId="2" fillId="3" borderId="15" xfId="1" applyNumberFormat="1" applyFont="1" applyFill="1" applyBorder="1" applyAlignment="1">
      <alignment horizontal="center" vertical="center"/>
    </xf>
    <xf numFmtId="1" fontId="2" fillId="3" borderId="17" xfId="1" applyNumberFormat="1" applyFont="1" applyFill="1" applyBorder="1" applyAlignment="1">
      <alignment horizontal="center" vertical="center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7" borderId="1" xfId="1" applyFont="1" applyFill="1" applyBorder="1" applyAlignment="1">
      <alignment horizontal="center" vertical="center"/>
    </xf>
    <xf numFmtId="0" fontId="2" fillId="2" borderId="17" xfId="4" applyFont="1" applyFill="1" applyBorder="1" applyAlignment="1" applyProtection="1">
      <alignment horizontal="center" vertical="center"/>
      <protection locked="0"/>
    </xf>
    <xf numFmtId="0" fontId="2" fillId="2" borderId="21" xfId="4" applyFont="1" applyFill="1" applyBorder="1" applyAlignment="1" applyProtection="1">
      <alignment horizontal="center" vertical="center"/>
      <protection locked="0"/>
    </xf>
    <xf numFmtId="1" fontId="2" fillId="7" borderId="18" xfId="1" applyNumberFormat="1" applyFont="1" applyFill="1" applyBorder="1" applyAlignment="1">
      <alignment horizontal="center" vertical="center"/>
    </xf>
    <xf numFmtId="0" fontId="2" fillId="0" borderId="22" xfId="4" applyFont="1" applyBorder="1" applyAlignment="1" applyProtection="1">
      <alignment horizontal="center" vertical="center"/>
      <protection locked="0"/>
    </xf>
    <xf numFmtId="0" fontId="2" fillId="2" borderId="18" xfId="4" applyFont="1" applyFill="1" applyBorder="1" applyAlignment="1" applyProtection="1">
      <alignment horizontal="center" vertical="center"/>
      <protection locked="0"/>
    </xf>
    <xf numFmtId="0" fontId="2" fillId="2" borderId="19" xfId="1" applyFont="1" applyFill="1" applyBorder="1" applyAlignment="1" applyProtection="1">
      <alignment horizontal="center" vertical="center"/>
      <protection locked="0"/>
    </xf>
    <xf numFmtId="0" fontId="2" fillId="2" borderId="20" xfId="4" applyFont="1" applyFill="1" applyBorder="1" applyAlignment="1" applyProtection="1">
      <alignment horizontal="center" vertical="center"/>
      <protection locked="0"/>
    </xf>
    <xf numFmtId="0" fontId="10" fillId="3" borderId="23" xfId="1" applyFont="1" applyFill="1" applyBorder="1" applyAlignment="1">
      <alignment horizontal="left" vertical="center"/>
    </xf>
    <xf numFmtId="0" fontId="10" fillId="3" borderId="24" xfId="1" applyFont="1" applyFill="1" applyBorder="1" applyAlignment="1">
      <alignment vertical="center"/>
    </xf>
    <xf numFmtId="0" fontId="5" fillId="3" borderId="25" xfId="1" applyFont="1" applyFill="1" applyBorder="1" applyAlignment="1">
      <alignment horizontal="center" vertical="center"/>
    </xf>
    <xf numFmtId="1" fontId="5" fillId="3" borderId="26" xfId="1" applyNumberFormat="1" applyFont="1" applyFill="1" applyBorder="1" applyAlignment="1">
      <alignment horizontal="center" vertical="center"/>
    </xf>
    <xf numFmtId="1" fontId="5" fillId="3" borderId="24" xfId="1" applyNumberFormat="1" applyFont="1" applyFill="1" applyBorder="1" applyAlignment="1">
      <alignment horizontal="center" vertical="center"/>
    </xf>
    <xf numFmtId="1" fontId="5" fillId="3" borderId="27" xfId="1" applyNumberFormat="1" applyFont="1" applyFill="1" applyBorder="1" applyAlignment="1">
      <alignment horizontal="center" vertical="center"/>
    </xf>
    <xf numFmtId="1" fontId="8" fillId="3" borderId="28" xfId="1" applyNumberFormat="1" applyFont="1" applyFill="1" applyBorder="1" applyAlignment="1">
      <alignment horizontal="center" vertical="center"/>
    </xf>
    <xf numFmtId="1" fontId="5" fillId="3" borderId="23" xfId="1" applyNumberFormat="1" applyFont="1" applyFill="1" applyBorder="1" applyAlignment="1">
      <alignment horizontal="center" vertical="center"/>
    </xf>
    <xf numFmtId="0" fontId="2" fillId="0" borderId="21" xfId="4" applyFont="1" applyBorder="1" applyAlignment="1" applyProtection="1">
      <alignment horizontal="center" vertical="center"/>
      <protection locked="0"/>
    </xf>
    <xf numFmtId="0" fontId="2" fillId="2" borderId="15" xfId="1" applyFont="1" applyFill="1" applyBorder="1" applyAlignment="1" applyProtection="1">
      <alignment horizontal="center" vertical="center"/>
      <protection locked="0"/>
    </xf>
    <xf numFmtId="0" fontId="9" fillId="3" borderId="30" xfId="1" applyFont="1" applyFill="1" applyBorder="1" applyAlignment="1">
      <alignment horizontal="center" vertical="center"/>
    </xf>
    <xf numFmtId="0" fontId="10" fillId="3" borderId="31" xfId="1" applyFont="1" applyFill="1" applyBorder="1" applyAlignment="1">
      <alignment vertical="center"/>
    </xf>
    <xf numFmtId="1" fontId="5" fillId="3" borderId="32" xfId="1" applyNumberFormat="1" applyFont="1" applyFill="1" applyBorder="1" applyAlignment="1">
      <alignment horizontal="center" vertical="center"/>
    </xf>
    <xf numFmtId="1" fontId="8" fillId="3" borderId="33" xfId="1" applyNumberFormat="1" applyFont="1" applyFill="1" applyBorder="1" applyAlignment="1">
      <alignment horizontal="center" vertical="center"/>
    </xf>
    <xf numFmtId="1" fontId="5" fillId="3" borderId="33" xfId="1" applyNumberFormat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vertical="center"/>
    </xf>
    <xf numFmtId="0" fontId="2" fillId="5" borderId="1" xfId="1" applyFont="1" applyFill="1" applyBorder="1" applyAlignment="1">
      <alignment horizontal="center" vertical="center"/>
    </xf>
    <xf numFmtId="0" fontId="10" fillId="3" borderId="37" xfId="1" applyFont="1" applyFill="1" applyBorder="1" applyAlignment="1">
      <alignment horizontal="left" vertical="center"/>
    </xf>
    <xf numFmtId="0" fontId="10" fillId="3" borderId="38" xfId="1" applyFont="1" applyFill="1" applyBorder="1" applyAlignment="1">
      <alignment vertical="center"/>
    </xf>
    <xf numFmtId="0" fontId="9" fillId="3" borderId="39" xfId="1" applyFont="1" applyFill="1" applyBorder="1" applyAlignment="1">
      <alignment horizontal="center" vertical="center"/>
    </xf>
    <xf numFmtId="1" fontId="5" fillId="3" borderId="40" xfId="1" applyNumberFormat="1" applyFont="1" applyFill="1" applyBorder="1" applyAlignment="1">
      <alignment horizontal="center" vertical="center"/>
    </xf>
    <xf numFmtId="1" fontId="5" fillId="3" borderId="41" xfId="1" applyNumberFormat="1" applyFont="1" applyFill="1" applyBorder="1" applyAlignment="1">
      <alignment horizontal="center" vertical="center"/>
    </xf>
    <xf numFmtId="0" fontId="8" fillId="3" borderId="42" xfId="1" applyFont="1" applyFill="1" applyBorder="1" applyAlignment="1">
      <alignment horizontal="center" vertical="center"/>
    </xf>
    <xf numFmtId="0" fontId="2" fillId="3" borderId="51" xfId="1" applyFont="1" applyFill="1" applyBorder="1" applyAlignment="1">
      <alignment horizontal="center" vertical="center"/>
    </xf>
    <xf numFmtId="0" fontId="5" fillId="3" borderId="52" xfId="1" applyFont="1" applyFill="1" applyBorder="1" applyAlignment="1">
      <alignment horizontal="center" vertical="center"/>
    </xf>
    <xf numFmtId="1" fontId="5" fillId="3" borderId="50" xfId="1" applyNumberFormat="1" applyFont="1" applyFill="1" applyBorder="1" applyAlignment="1">
      <alignment horizontal="center" vertical="center"/>
    </xf>
    <xf numFmtId="1" fontId="5" fillId="3" borderId="55" xfId="1" applyNumberFormat="1" applyFont="1" applyFill="1" applyBorder="1" applyAlignment="1">
      <alignment horizontal="center" vertical="center"/>
    </xf>
    <xf numFmtId="1" fontId="5" fillId="3" borderId="56" xfId="1" applyNumberFormat="1" applyFont="1" applyFill="1" applyBorder="1" applyAlignment="1">
      <alignment horizontal="center" vertical="center"/>
    </xf>
    <xf numFmtId="1" fontId="2" fillId="3" borderId="56" xfId="1" applyNumberFormat="1" applyFont="1" applyFill="1" applyBorder="1" applyAlignment="1">
      <alignment horizontal="center" vertical="center"/>
    </xf>
    <xf numFmtId="1" fontId="5" fillId="3" borderId="57" xfId="1" applyNumberFormat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2" borderId="58" xfId="1" applyFont="1" applyFill="1" applyBorder="1" applyAlignment="1" applyProtection="1">
      <alignment vertical="center"/>
      <protection locked="0"/>
    </xf>
    <xf numFmtId="1" fontId="2" fillId="2" borderId="59" xfId="1" applyNumberFormat="1" applyFont="1" applyFill="1" applyBorder="1" applyAlignment="1" applyProtection="1">
      <alignment horizontal="center" vertical="center"/>
      <protection locked="0"/>
    </xf>
    <xf numFmtId="1" fontId="2" fillId="2" borderId="12" xfId="1" applyNumberFormat="1" applyFont="1" applyFill="1" applyBorder="1" applyAlignment="1" applyProtection="1">
      <alignment horizontal="center" vertical="center"/>
      <protection locked="0"/>
    </xf>
    <xf numFmtId="0" fontId="2" fillId="10" borderId="12" xfId="1" applyFont="1" applyFill="1" applyBorder="1" applyAlignment="1">
      <alignment horizontal="center" vertical="center"/>
    </xf>
    <xf numFmtId="1" fontId="2" fillId="6" borderId="12" xfId="1" applyNumberFormat="1" applyFont="1" applyFill="1" applyBorder="1" applyAlignment="1">
      <alignment horizontal="center" vertical="center"/>
    </xf>
    <xf numFmtId="1" fontId="2" fillId="2" borderId="58" xfId="1" applyNumberFormat="1" applyFont="1" applyFill="1" applyBorder="1" applyAlignment="1" applyProtection="1">
      <alignment horizontal="center" vertical="center"/>
      <protection locked="0"/>
    </xf>
    <xf numFmtId="1" fontId="2" fillId="3" borderId="12" xfId="1" applyNumberFormat="1" applyFont="1" applyFill="1" applyBorder="1" applyAlignment="1">
      <alignment horizontal="center" vertical="center"/>
    </xf>
    <xf numFmtId="1" fontId="2" fillId="3" borderId="60" xfId="1" applyNumberFormat="1" applyFont="1" applyFill="1" applyBorder="1" applyAlignment="1">
      <alignment horizontal="center" vertical="center"/>
    </xf>
    <xf numFmtId="0" fontId="2" fillId="0" borderId="11" xfId="1" applyFont="1" applyBorder="1" applyAlignment="1" applyProtection="1">
      <alignment horizontal="center" vertical="center"/>
      <protection locked="0"/>
    </xf>
    <xf numFmtId="1" fontId="2" fillId="0" borderId="20" xfId="1" applyNumberFormat="1" applyFont="1" applyBorder="1" applyAlignment="1" applyProtection="1">
      <alignment horizontal="center" vertical="center"/>
      <protection locked="0"/>
    </xf>
    <xf numFmtId="1" fontId="2" fillId="0" borderId="18" xfId="1" applyNumberFormat="1" applyFont="1" applyBorder="1" applyAlignment="1" applyProtection="1">
      <alignment horizontal="center" vertical="center"/>
      <protection locked="0"/>
    </xf>
    <xf numFmtId="0" fontId="2" fillId="10" borderId="18" xfId="1" applyFont="1" applyFill="1" applyBorder="1" applyAlignment="1">
      <alignment horizontal="center" vertical="center"/>
    </xf>
    <xf numFmtId="1" fontId="2" fillId="0" borderId="16" xfId="1" applyNumberFormat="1" applyFont="1" applyBorder="1" applyAlignment="1" applyProtection="1">
      <alignment horizontal="center" vertical="center"/>
      <protection locked="0"/>
    </xf>
    <xf numFmtId="1" fontId="2" fillId="3" borderId="61" xfId="1" applyNumberFormat="1" applyFont="1" applyFill="1" applyBorder="1" applyAlignment="1">
      <alignment horizontal="center" vertical="center"/>
    </xf>
    <xf numFmtId="0" fontId="2" fillId="3" borderId="44" xfId="1" applyFont="1" applyFill="1" applyBorder="1" applyAlignment="1">
      <alignment horizontal="center" vertical="center"/>
    </xf>
    <xf numFmtId="0" fontId="5" fillId="3" borderId="62" xfId="1" applyFont="1" applyFill="1" applyBorder="1" applyAlignment="1">
      <alignment horizontal="center" vertical="center"/>
    </xf>
    <xf numFmtId="1" fontId="5" fillId="3" borderId="44" xfId="1" applyNumberFormat="1" applyFont="1" applyFill="1" applyBorder="1" applyAlignment="1">
      <alignment horizontal="center" vertical="center"/>
    </xf>
    <xf numFmtId="1" fontId="8" fillId="3" borderId="48" xfId="1" applyNumberFormat="1" applyFont="1" applyFill="1" applyBorder="1" applyAlignment="1">
      <alignment horizontal="center" vertical="center"/>
    </xf>
    <xf numFmtId="1" fontId="5" fillId="3" borderId="63" xfId="1" applyNumberFormat="1" applyFont="1" applyFill="1" applyBorder="1" applyAlignment="1">
      <alignment horizontal="center" vertical="center"/>
    </xf>
    <xf numFmtId="1" fontId="5" fillId="3" borderId="43" xfId="1" applyNumberFormat="1" applyFont="1" applyFill="1" applyBorder="1" applyAlignment="1">
      <alignment horizontal="center" vertical="center"/>
    </xf>
    <xf numFmtId="1" fontId="5" fillId="3" borderId="64" xfId="1" applyNumberFormat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11" fillId="3" borderId="31" xfId="1" applyFont="1" applyFill="1" applyBorder="1" applyAlignment="1">
      <alignment vertical="center"/>
    </xf>
    <xf numFmtId="0" fontId="5" fillId="3" borderId="0" xfId="1" applyFont="1" applyFill="1" applyAlignment="1">
      <alignment horizontal="center" vertical="center"/>
    </xf>
    <xf numFmtId="1" fontId="2" fillId="2" borderId="20" xfId="1" applyNumberFormat="1" applyFont="1" applyFill="1" applyBorder="1" applyAlignment="1" applyProtection="1">
      <alignment horizontal="center" vertical="center"/>
      <protection locked="0"/>
    </xf>
    <xf numFmtId="1" fontId="2" fillId="2" borderId="18" xfId="1" applyNumberFormat="1" applyFont="1" applyFill="1" applyBorder="1" applyAlignment="1" applyProtection="1">
      <alignment horizontal="center" vertical="center"/>
      <protection locked="0"/>
    </xf>
    <xf numFmtId="1" fontId="2" fillId="2" borderId="16" xfId="1" applyNumberFormat="1" applyFont="1" applyFill="1" applyBorder="1" applyAlignment="1" applyProtection="1">
      <alignment horizontal="center" vertical="center"/>
      <protection locked="0"/>
    </xf>
    <xf numFmtId="1" fontId="5" fillId="3" borderId="49" xfId="1" applyNumberFormat="1" applyFont="1" applyFill="1" applyBorder="1" applyAlignment="1">
      <alignment horizontal="center" vertical="center"/>
    </xf>
    <xf numFmtId="0" fontId="13" fillId="8" borderId="44" xfId="1" applyFont="1" applyFill="1" applyBorder="1" applyAlignment="1">
      <alignment horizontal="center" vertical="center"/>
    </xf>
    <xf numFmtId="0" fontId="5" fillId="3" borderId="68" xfId="1" applyFont="1" applyFill="1" applyBorder="1" applyAlignment="1">
      <alignment horizontal="center" vertical="center"/>
    </xf>
    <xf numFmtId="0" fontId="6" fillId="3" borderId="69" xfId="1" applyFont="1" applyFill="1" applyBorder="1" applyAlignment="1">
      <alignment horizontal="center" vertical="center"/>
    </xf>
    <xf numFmtId="0" fontId="6" fillId="3" borderId="53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1" fillId="5" borderId="71" xfId="1" applyFont="1" applyFill="1" applyBorder="1" applyAlignment="1">
      <alignment horizontal="center" vertical="center"/>
    </xf>
    <xf numFmtId="0" fontId="2" fillId="2" borderId="72" xfId="4" applyFont="1" applyFill="1" applyBorder="1" applyAlignment="1" applyProtection="1">
      <alignment horizontal="center" vertical="center"/>
      <protection locked="0"/>
    </xf>
    <xf numFmtId="0" fontId="2" fillId="2" borderId="60" xfId="4" applyFont="1" applyFill="1" applyBorder="1" applyAlignment="1" applyProtection="1">
      <alignment horizontal="center" vertical="center"/>
      <protection locked="0"/>
    </xf>
    <xf numFmtId="0" fontId="2" fillId="2" borderId="73" xfId="4" applyFont="1" applyFill="1" applyBorder="1" applyAlignment="1" applyProtection="1">
      <alignment horizontal="center" vertical="center"/>
      <protection locked="0"/>
    </xf>
    <xf numFmtId="1" fontId="2" fillId="2" borderId="60" xfId="1" applyNumberFormat="1" applyFont="1" applyFill="1" applyBorder="1" applyAlignment="1" applyProtection="1">
      <alignment horizontal="center" vertical="center"/>
      <protection locked="0"/>
    </xf>
    <xf numFmtId="1" fontId="2" fillId="2" borderId="74" xfId="1" applyNumberFormat="1" applyFont="1" applyFill="1" applyBorder="1" applyAlignment="1" applyProtection="1">
      <alignment horizontal="center" vertical="center"/>
      <protection locked="0"/>
    </xf>
    <xf numFmtId="0" fontId="11" fillId="5" borderId="3" xfId="1" applyFont="1" applyFill="1" applyBorder="1" applyAlignment="1">
      <alignment horizontal="center" vertical="center"/>
    </xf>
    <xf numFmtId="1" fontId="2" fillId="2" borderId="80" xfId="1" applyNumberFormat="1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center"/>
      <protection locked="0"/>
    </xf>
    <xf numFmtId="1" fontId="2" fillId="2" borderId="73" xfId="1" applyNumberFormat="1" applyFont="1" applyFill="1" applyBorder="1" applyAlignment="1" applyProtection="1">
      <alignment horizontal="center" vertical="center"/>
      <protection locked="0"/>
    </xf>
    <xf numFmtId="0" fontId="2" fillId="2" borderId="22" xfId="4" applyFont="1" applyFill="1" applyBorder="1" applyAlignment="1" applyProtection="1">
      <alignment horizontal="center" vertical="center"/>
      <protection locked="0"/>
    </xf>
    <xf numFmtId="0" fontId="2" fillId="0" borderId="82" xfId="1" applyFont="1" applyBorder="1" applyAlignment="1" applyProtection="1">
      <alignment horizontal="center" vertical="center"/>
      <protection locked="0"/>
    </xf>
    <xf numFmtId="0" fontId="11" fillId="5" borderId="1" xfId="1" applyFont="1" applyFill="1" applyBorder="1" applyAlignment="1">
      <alignment horizontal="center" vertical="center"/>
    </xf>
    <xf numFmtId="1" fontId="2" fillId="2" borderId="83" xfId="1" applyNumberFormat="1" applyFont="1" applyFill="1" applyBorder="1" applyAlignment="1" applyProtection="1">
      <alignment horizontal="center" vertical="center"/>
      <protection locked="0"/>
    </xf>
    <xf numFmtId="1" fontId="2" fillId="2" borderId="21" xfId="1" applyNumberFormat="1" applyFont="1" applyFill="1" applyBorder="1" applyAlignment="1" applyProtection="1">
      <alignment horizontal="center" vertical="center"/>
      <protection locked="0"/>
    </xf>
    <xf numFmtId="0" fontId="2" fillId="2" borderId="74" xfId="4" applyFont="1" applyFill="1" applyBorder="1" applyAlignment="1" applyProtection="1">
      <alignment horizontal="center" vertical="center"/>
      <protection locked="0"/>
    </xf>
    <xf numFmtId="0" fontId="2" fillId="2" borderId="82" xfId="1" applyFont="1" applyFill="1" applyBorder="1" applyAlignment="1" applyProtection="1">
      <alignment horizontal="center" vertical="center"/>
      <protection locked="0"/>
    </xf>
    <xf numFmtId="0" fontId="11" fillId="5" borderId="2" xfId="5" applyFont="1" applyFill="1" applyBorder="1" applyAlignment="1">
      <alignment horizontal="center" vertical="center"/>
    </xf>
    <xf numFmtId="1" fontId="2" fillId="2" borderId="84" xfId="1" applyNumberFormat="1" applyFont="1" applyFill="1" applyBorder="1" applyAlignment="1" applyProtection="1">
      <alignment horizontal="center" vertical="center"/>
      <protection locked="0"/>
    </xf>
    <xf numFmtId="1" fontId="2" fillId="6" borderId="61" xfId="1" applyNumberFormat="1" applyFont="1" applyFill="1" applyBorder="1" applyAlignment="1">
      <alignment horizontal="center" vertical="center"/>
    </xf>
    <xf numFmtId="1" fontId="2" fillId="2" borderId="61" xfId="1" applyNumberFormat="1" applyFont="1" applyFill="1" applyBorder="1" applyAlignment="1" applyProtection="1">
      <alignment horizontal="center" vertical="center"/>
      <protection locked="0"/>
    </xf>
    <xf numFmtId="1" fontId="2" fillId="2" borderId="85" xfId="1" applyNumberFormat="1" applyFont="1" applyFill="1" applyBorder="1" applyAlignment="1" applyProtection="1">
      <alignment horizontal="center" vertical="center"/>
      <protection locked="0"/>
    </xf>
    <xf numFmtId="1" fontId="2" fillId="2" borderId="86" xfId="1" applyNumberFormat="1" applyFont="1" applyFill="1" applyBorder="1" applyAlignment="1" applyProtection="1">
      <alignment horizontal="center" vertical="center"/>
      <protection locked="0"/>
    </xf>
    <xf numFmtId="1" fontId="2" fillId="6" borderId="87" xfId="1" applyNumberFormat="1" applyFont="1" applyFill="1" applyBorder="1" applyAlignment="1">
      <alignment horizontal="center" vertical="center"/>
    </xf>
    <xf numFmtId="1" fontId="2" fillId="2" borderId="87" xfId="1" applyNumberFormat="1" applyFont="1" applyFill="1" applyBorder="1" applyAlignment="1" applyProtection="1">
      <alignment horizontal="center" vertical="center"/>
      <protection locked="0"/>
    </xf>
    <xf numFmtId="1" fontId="2" fillId="2" borderId="88" xfId="1" applyNumberFormat="1" applyFont="1" applyFill="1" applyBorder="1" applyAlignment="1" applyProtection="1">
      <alignment horizontal="center" vertical="center"/>
      <protection locked="0"/>
    </xf>
    <xf numFmtId="1" fontId="2" fillId="2" borderId="93" xfId="1" applyNumberFormat="1" applyFont="1" applyFill="1" applyBorder="1" applyAlignment="1" applyProtection="1">
      <alignment horizontal="center" vertical="center"/>
      <protection locked="0"/>
    </xf>
    <xf numFmtId="1" fontId="2" fillId="6" borderId="1" xfId="1" applyNumberFormat="1" applyFont="1" applyFill="1" applyBorder="1" applyAlignment="1">
      <alignment horizontal="center" vertical="center"/>
    </xf>
    <xf numFmtId="0" fontId="2" fillId="2" borderId="91" xfId="4" applyFont="1" applyFill="1" applyBorder="1" applyAlignment="1" applyProtection="1">
      <alignment horizontal="center" vertical="center"/>
      <protection locked="0"/>
    </xf>
    <xf numFmtId="0" fontId="2" fillId="2" borderId="61" xfId="4" applyFont="1" applyFill="1" applyBorder="1" applyAlignment="1" applyProtection="1">
      <alignment horizontal="center" vertical="center"/>
      <protection locked="0"/>
    </xf>
    <xf numFmtId="0" fontId="2" fillId="2" borderId="92" xfId="4" applyFont="1" applyFill="1" applyBorder="1" applyAlignment="1" applyProtection="1">
      <alignment horizontal="center" vertical="center"/>
      <protection locked="0"/>
    </xf>
    <xf numFmtId="1" fontId="2" fillId="2" borderId="94" xfId="1" applyNumberFormat="1" applyFont="1" applyFill="1" applyBorder="1" applyAlignment="1" applyProtection="1">
      <alignment horizontal="center" vertical="center"/>
      <protection locked="0"/>
    </xf>
    <xf numFmtId="1" fontId="2" fillId="2" borderId="91" xfId="1" applyNumberFormat="1" applyFont="1" applyFill="1" applyBorder="1" applyAlignment="1" applyProtection="1">
      <alignment horizontal="center" vertical="center"/>
      <protection locked="0"/>
    </xf>
    <xf numFmtId="1" fontId="2" fillId="2" borderId="95" xfId="1" applyNumberFormat="1" applyFont="1" applyFill="1" applyBorder="1" applyAlignment="1" applyProtection="1">
      <alignment horizontal="center" vertical="center"/>
      <protection locked="0"/>
    </xf>
    <xf numFmtId="0" fontId="2" fillId="3" borderId="103" xfId="1" applyFont="1" applyFill="1" applyBorder="1" applyAlignment="1">
      <alignment vertical="center"/>
    </xf>
    <xf numFmtId="0" fontId="2" fillId="3" borderId="104" xfId="1" applyFont="1" applyFill="1" applyBorder="1" applyAlignment="1">
      <alignment vertical="center"/>
    </xf>
    <xf numFmtId="0" fontId="2" fillId="3" borderId="76" xfId="1" applyFont="1" applyFill="1" applyBorder="1" applyAlignment="1">
      <alignment vertical="center"/>
    </xf>
    <xf numFmtId="0" fontId="2" fillId="3" borderId="105" xfId="1" applyFont="1" applyFill="1" applyBorder="1" applyAlignment="1">
      <alignment vertical="center"/>
    </xf>
    <xf numFmtId="0" fontId="2" fillId="3" borderId="15" xfId="1" applyFont="1" applyFill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vertical="center"/>
    </xf>
    <xf numFmtId="1" fontId="2" fillId="3" borderId="19" xfId="1" applyNumberFormat="1" applyFont="1" applyFill="1" applyBorder="1" applyAlignment="1">
      <alignment horizontal="center" vertical="center"/>
    </xf>
    <xf numFmtId="1" fontId="2" fillId="3" borderId="35" xfId="1" applyNumberFormat="1" applyFont="1" applyFill="1" applyBorder="1" applyAlignment="1">
      <alignment horizontal="center" vertical="center"/>
    </xf>
    <xf numFmtId="1" fontId="2" fillId="3" borderId="16" xfId="1" applyNumberFormat="1" applyFont="1" applyFill="1" applyBorder="1" applyAlignment="1">
      <alignment horizontal="center" vertical="center"/>
    </xf>
    <xf numFmtId="1" fontId="2" fillId="3" borderId="81" xfId="1" applyNumberFormat="1" applyFont="1" applyFill="1" applyBorder="1" applyAlignment="1">
      <alignment horizontal="center" vertical="center"/>
    </xf>
    <xf numFmtId="1" fontId="2" fillId="3" borderId="74" xfId="1" applyNumberFormat="1" applyFont="1" applyFill="1" applyBorder="1" applyAlignment="1">
      <alignment vertical="center"/>
    </xf>
    <xf numFmtId="0" fontId="2" fillId="3" borderId="15" xfId="1" applyFont="1" applyFill="1" applyBorder="1" applyAlignment="1">
      <alignment horizontal="left" vertical="center"/>
    </xf>
    <xf numFmtId="0" fontId="11" fillId="3" borderId="18" xfId="1" applyFont="1" applyFill="1" applyBorder="1" applyAlignment="1">
      <alignment vertical="center"/>
    </xf>
    <xf numFmtId="0" fontId="2" fillId="3" borderId="19" xfId="1" applyFont="1" applyFill="1" applyBorder="1" applyAlignment="1">
      <alignment vertical="center"/>
    </xf>
    <xf numFmtId="0" fontId="2" fillId="3" borderId="35" xfId="1" applyFont="1" applyFill="1" applyBorder="1" applyAlignment="1">
      <alignment vertical="center"/>
    </xf>
    <xf numFmtId="1" fontId="2" fillId="3" borderId="106" xfId="1" applyNumberFormat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vertical="center"/>
    </xf>
    <xf numFmtId="0" fontId="2" fillId="3" borderId="81" xfId="1" applyFont="1" applyFill="1" applyBorder="1" applyAlignment="1">
      <alignment vertical="center"/>
    </xf>
    <xf numFmtId="0" fontId="2" fillId="3" borderId="107" xfId="1" applyFont="1" applyFill="1" applyBorder="1" applyAlignment="1">
      <alignment horizontal="left" vertical="center"/>
    </xf>
    <xf numFmtId="0" fontId="11" fillId="3" borderId="61" xfId="1" applyFont="1" applyFill="1" applyBorder="1" applyAlignment="1">
      <alignment horizontal="center" vertical="center"/>
    </xf>
    <xf numFmtId="0" fontId="2" fillId="3" borderId="61" xfId="1" applyFont="1" applyFill="1" applyBorder="1" applyAlignment="1">
      <alignment vertical="center"/>
    </xf>
    <xf numFmtId="1" fontId="2" fillId="3" borderId="92" xfId="1" applyNumberFormat="1" applyFont="1" applyFill="1" applyBorder="1" applyAlignment="1">
      <alignment horizontal="center" vertical="center"/>
    </xf>
    <xf numFmtId="1" fontId="2" fillId="3" borderId="90" xfId="1" applyNumberFormat="1" applyFont="1" applyFill="1" applyBorder="1" applyAlignment="1">
      <alignment horizontal="center" vertical="center"/>
    </xf>
    <xf numFmtId="1" fontId="2" fillId="3" borderId="91" xfId="1" applyNumberFormat="1" applyFont="1" applyFill="1" applyBorder="1" applyAlignment="1">
      <alignment horizontal="center" vertical="center"/>
    </xf>
    <xf numFmtId="1" fontId="2" fillId="3" borderId="89" xfId="1" applyNumberFormat="1" applyFont="1" applyFill="1" applyBorder="1" applyAlignment="1">
      <alignment horizontal="center" vertical="center"/>
    </xf>
    <xf numFmtId="0" fontId="2" fillId="3" borderId="108" xfId="1" applyFont="1" applyFill="1" applyBorder="1" applyAlignment="1">
      <alignment horizontal="left" vertical="center"/>
    </xf>
    <xf numFmtId="0" fontId="11" fillId="3" borderId="97" xfId="1" applyFont="1" applyFill="1" applyBorder="1" applyAlignment="1">
      <alignment horizontal="center" vertical="center"/>
    </xf>
    <xf numFmtId="0" fontId="2" fillId="3" borderId="97" xfId="1" applyFont="1" applyFill="1" applyBorder="1" applyAlignment="1">
      <alignment vertical="center"/>
    </xf>
    <xf numFmtId="1" fontId="2" fillId="3" borderId="100" xfId="1" applyNumberFormat="1" applyFont="1" applyFill="1" applyBorder="1" applyAlignment="1">
      <alignment horizontal="center" vertical="center"/>
    </xf>
    <xf numFmtId="1" fontId="2" fillId="3" borderId="99" xfId="1" applyNumberFormat="1" applyFont="1" applyFill="1" applyBorder="1" applyAlignment="1">
      <alignment horizontal="center" vertical="center"/>
    </xf>
    <xf numFmtId="1" fontId="2" fillId="3" borderId="96" xfId="1" applyNumberFormat="1" applyFont="1" applyFill="1" applyBorder="1" applyAlignment="1">
      <alignment horizontal="center" vertical="center"/>
    </xf>
    <xf numFmtId="1" fontId="2" fillId="3" borderId="98" xfId="1" applyNumberFormat="1" applyFont="1" applyFill="1" applyBorder="1" applyAlignment="1">
      <alignment horizontal="center" vertical="center"/>
    </xf>
    <xf numFmtId="1" fontId="2" fillId="3" borderId="74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2" fillId="2" borderId="1" xfId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1" fontId="5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1" fontId="2" fillId="2" borderId="1" xfId="1" applyNumberFormat="1" applyFont="1" applyFill="1" applyBorder="1" applyAlignment="1">
      <alignment vertical="center"/>
    </xf>
    <xf numFmtId="0" fontId="3" fillId="2" borderId="18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0" fontId="2" fillId="0" borderId="36" xfId="1" applyFont="1" applyBorder="1" applyAlignment="1">
      <alignment vertical="center"/>
    </xf>
    <xf numFmtId="0" fontId="5" fillId="3" borderId="124" xfId="1" applyFont="1" applyFill="1" applyBorder="1" applyAlignment="1">
      <alignment horizontal="center" vertical="center" textRotation="90" wrapText="1"/>
    </xf>
    <xf numFmtId="0" fontId="5" fillId="3" borderId="125" xfId="1" applyFont="1" applyFill="1" applyBorder="1" applyAlignment="1">
      <alignment horizontal="center" vertical="center" textRotation="90"/>
    </xf>
    <xf numFmtId="0" fontId="5" fillId="3" borderId="125" xfId="1" applyFont="1" applyFill="1" applyBorder="1" applyAlignment="1">
      <alignment horizontal="center" vertical="center" textRotation="90" wrapText="1"/>
    </xf>
    <xf numFmtId="0" fontId="2" fillId="3" borderId="31" xfId="1" applyFont="1" applyFill="1" applyBorder="1" applyAlignment="1">
      <alignment vertical="center"/>
    </xf>
    <xf numFmtId="0" fontId="2" fillId="0" borderId="1" xfId="1" applyFont="1" applyBorder="1"/>
    <xf numFmtId="0" fontId="2" fillId="2" borderId="1" xfId="1" applyFont="1" applyFill="1" applyBorder="1"/>
    <xf numFmtId="0" fontId="2" fillId="7" borderId="101" xfId="0" applyFont="1" applyFill="1" applyBorder="1" applyAlignment="1">
      <alignment horizontal="center" vertical="center"/>
    </xf>
    <xf numFmtId="0" fontId="2" fillId="3" borderId="102" xfId="1" applyFont="1" applyFill="1" applyBorder="1" applyAlignment="1">
      <alignment horizontal="left" vertical="center" wrapText="1"/>
    </xf>
    <xf numFmtId="0" fontId="2" fillId="3" borderId="103" xfId="1" applyFont="1" applyFill="1" applyBorder="1" applyAlignment="1">
      <alignment horizontal="left" vertical="center" wrapText="1"/>
    </xf>
    <xf numFmtId="1" fontId="5" fillId="3" borderId="75" xfId="1" applyNumberFormat="1" applyFont="1" applyFill="1" applyBorder="1" applyAlignment="1">
      <alignment horizontal="center" vertical="center"/>
    </xf>
    <xf numFmtId="1" fontId="5" fillId="3" borderId="76" xfId="1" applyNumberFormat="1" applyFont="1" applyFill="1" applyBorder="1" applyAlignment="1">
      <alignment horizontal="center" vertical="center"/>
    </xf>
    <xf numFmtId="1" fontId="2" fillId="3" borderId="109" xfId="1" applyNumberFormat="1" applyFont="1" applyFill="1" applyBorder="1" applyAlignment="1">
      <alignment horizontal="center" vertical="center"/>
    </xf>
    <xf numFmtId="1" fontId="2" fillId="3" borderId="99" xfId="1" applyNumberFormat="1" applyFont="1" applyFill="1" applyBorder="1" applyAlignment="1">
      <alignment horizontal="center" vertical="center"/>
    </xf>
    <xf numFmtId="1" fontId="2" fillId="3" borderId="110" xfId="1" applyNumberFormat="1" applyFont="1" applyFill="1" applyBorder="1" applyAlignment="1">
      <alignment horizontal="center" vertical="center"/>
    </xf>
    <xf numFmtId="1" fontId="12" fillId="3" borderId="81" xfId="1" applyNumberFormat="1" applyFont="1" applyFill="1" applyBorder="1" applyAlignment="1">
      <alignment horizontal="left" vertical="center"/>
    </xf>
    <xf numFmtId="1" fontId="12" fillId="3" borderId="35" xfId="1" applyNumberFormat="1" applyFont="1" applyFill="1" applyBorder="1" applyAlignment="1">
      <alignment horizontal="left" vertical="center"/>
    </xf>
    <xf numFmtId="1" fontId="12" fillId="3" borderId="17" xfId="1" applyNumberFormat="1" applyFont="1" applyFill="1" applyBorder="1" applyAlignment="1">
      <alignment horizontal="left" vertical="center"/>
    </xf>
    <xf numFmtId="9" fontId="14" fillId="6" borderId="19" xfId="3" applyFont="1" applyFill="1" applyBorder="1" applyAlignment="1" applyProtection="1">
      <alignment horizontal="center" vertical="center"/>
    </xf>
    <xf numFmtId="9" fontId="14" fillId="6" borderId="35" xfId="3" applyFont="1" applyFill="1" applyBorder="1" applyAlignment="1" applyProtection="1">
      <alignment horizontal="center" vertical="center"/>
    </xf>
    <xf numFmtId="1" fontId="12" fillId="3" borderId="15" xfId="1" applyNumberFormat="1" applyFont="1" applyFill="1" applyBorder="1" applyAlignment="1">
      <alignment horizontal="left" vertical="center" shrinkToFit="1"/>
    </xf>
    <xf numFmtId="43" fontId="5" fillId="3" borderId="74" xfId="2" applyFont="1" applyFill="1" applyBorder="1" applyAlignment="1" applyProtection="1">
      <alignment horizontal="left" vertical="center"/>
    </xf>
    <xf numFmtId="43" fontId="5" fillId="3" borderId="19" xfId="2" applyFont="1" applyFill="1" applyBorder="1" applyAlignment="1" applyProtection="1">
      <alignment horizontal="left" vertical="center"/>
    </xf>
    <xf numFmtId="1" fontId="5" fillId="3" borderId="53" xfId="1" applyNumberFormat="1" applyFont="1" applyFill="1" applyBorder="1" applyAlignment="1">
      <alignment horizontal="center" vertical="center"/>
    </xf>
    <xf numFmtId="1" fontId="5" fillId="3" borderId="54" xfId="1" applyNumberFormat="1" applyFont="1" applyFill="1" applyBorder="1" applyAlignment="1">
      <alignment horizontal="center" vertical="center"/>
    </xf>
    <xf numFmtId="0" fontId="2" fillId="3" borderId="66" xfId="1" applyFont="1" applyFill="1" applyBorder="1" applyAlignment="1">
      <alignment horizontal="center" vertical="center"/>
    </xf>
    <xf numFmtId="0" fontId="2" fillId="3" borderId="62" xfId="1" applyFont="1" applyFill="1" applyBorder="1" applyAlignment="1">
      <alignment horizontal="center" vertical="center"/>
    </xf>
    <xf numFmtId="0" fontId="2" fillId="3" borderId="121" xfId="1" applyFont="1" applyFill="1" applyBorder="1" applyAlignment="1">
      <alignment horizontal="center" vertical="center"/>
    </xf>
    <xf numFmtId="1" fontId="12" fillId="3" borderId="75" xfId="1" applyNumberFormat="1" applyFont="1" applyFill="1" applyBorder="1" applyAlignment="1">
      <alignment horizontal="left" vertical="center"/>
    </xf>
    <xf numFmtId="1" fontId="12" fillId="3" borderId="76" xfId="1" applyNumberFormat="1" applyFont="1" applyFill="1" applyBorder="1" applyAlignment="1">
      <alignment horizontal="left" vertical="center"/>
    </xf>
    <xf numFmtId="1" fontId="12" fillId="3" borderId="77" xfId="1" applyNumberFormat="1" applyFont="1" applyFill="1" applyBorder="1" applyAlignment="1">
      <alignment horizontal="left" vertical="center"/>
    </xf>
    <xf numFmtId="164" fontId="5" fillId="3" borderId="78" xfId="2" applyNumberFormat="1" applyFont="1" applyFill="1" applyBorder="1" applyAlignment="1" applyProtection="1">
      <alignment horizontal="left" vertical="center"/>
    </xf>
    <xf numFmtId="164" fontId="5" fillId="3" borderId="79" xfId="2" applyNumberFormat="1" applyFont="1" applyFill="1" applyBorder="1" applyAlignment="1" applyProtection="1">
      <alignment horizontal="left" vertical="center"/>
    </xf>
    <xf numFmtId="164" fontId="5" fillId="3" borderId="19" xfId="2" applyNumberFormat="1" applyFont="1" applyFill="1" applyBorder="1" applyAlignment="1" applyProtection="1">
      <alignment horizontal="left" vertical="center"/>
    </xf>
    <xf numFmtId="164" fontId="5" fillId="3" borderId="35" xfId="2" applyNumberFormat="1" applyFont="1" applyFill="1" applyBorder="1" applyAlignment="1" applyProtection="1">
      <alignment horizontal="left" vertical="center"/>
    </xf>
    <xf numFmtId="1" fontId="5" fillId="3" borderId="34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15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 textRotation="90"/>
    </xf>
    <xf numFmtId="0" fontId="5" fillId="3" borderId="61" xfId="1" applyFont="1" applyFill="1" applyBorder="1" applyAlignment="1">
      <alignment horizontal="center" vertical="center" textRotation="90"/>
    </xf>
    <xf numFmtId="0" fontId="5" fillId="3" borderId="116" xfId="1" applyFont="1" applyFill="1" applyBorder="1" applyAlignment="1">
      <alignment horizontal="center" vertical="center" textRotation="90" wrapText="1"/>
    </xf>
    <xf numFmtId="0" fontId="5" fillId="3" borderId="95" xfId="1" applyFont="1" applyFill="1" applyBorder="1" applyAlignment="1">
      <alignment horizontal="center" vertical="center" textRotation="90" wrapText="1"/>
    </xf>
    <xf numFmtId="0" fontId="5" fillId="3" borderId="125" xfId="1" applyFont="1" applyFill="1" applyBorder="1" applyAlignment="1">
      <alignment horizontal="center" vertical="center" textRotation="90"/>
    </xf>
    <xf numFmtId="0" fontId="8" fillId="3" borderId="123" xfId="1" applyFont="1" applyFill="1" applyBorder="1" applyAlignment="1">
      <alignment horizontal="center" vertical="center" textRotation="90" wrapText="1"/>
    </xf>
    <xf numFmtId="0" fontId="8" fillId="3" borderId="126" xfId="1" applyFont="1" applyFill="1" applyBorder="1" applyAlignment="1">
      <alignment horizontal="center" vertical="center" textRotation="90" wrapText="1"/>
    </xf>
    <xf numFmtId="0" fontId="16" fillId="0" borderId="0" xfId="1" applyFont="1" applyAlignment="1">
      <alignment horizontal="center" vertical="center"/>
    </xf>
    <xf numFmtId="0" fontId="16" fillId="0" borderId="0" xfId="1" applyFont="1" applyAlignment="1" applyProtection="1">
      <alignment horizontal="center" vertical="center"/>
      <protection locked="0"/>
    </xf>
    <xf numFmtId="0" fontId="5" fillId="3" borderId="111" xfId="1" applyFont="1" applyFill="1" applyBorder="1" applyAlignment="1">
      <alignment horizontal="center" vertical="center" textRotation="90"/>
    </xf>
    <xf numFmtId="0" fontId="5" fillId="3" borderId="117" xfId="1" applyFont="1" applyFill="1" applyBorder="1" applyAlignment="1">
      <alignment horizontal="center" vertical="center" textRotation="90"/>
    </xf>
    <xf numFmtId="0" fontId="6" fillId="3" borderId="112" xfId="1" applyFont="1" applyFill="1" applyBorder="1" applyAlignment="1">
      <alignment horizontal="center" vertical="center" textRotation="90"/>
    </xf>
    <xf numFmtId="0" fontId="6" fillId="3" borderId="118" xfId="1" applyFont="1" applyFill="1" applyBorder="1" applyAlignment="1">
      <alignment horizontal="center" vertical="center" textRotation="90"/>
    </xf>
    <xf numFmtId="0" fontId="7" fillId="3" borderId="113" xfId="1" applyFont="1" applyFill="1" applyBorder="1" applyAlignment="1">
      <alignment horizontal="center" vertical="center"/>
    </xf>
    <xf numFmtId="0" fontId="7" fillId="3" borderId="119" xfId="1" applyFont="1" applyFill="1" applyBorder="1" applyAlignment="1">
      <alignment horizontal="center" vertical="center"/>
    </xf>
    <xf numFmtId="0" fontId="5" fillId="3" borderId="114" xfId="1" applyFont="1" applyFill="1" applyBorder="1" applyAlignment="1">
      <alignment horizontal="center" vertical="center"/>
    </xf>
    <xf numFmtId="0" fontId="5" fillId="3" borderId="122" xfId="1" applyFont="1" applyFill="1" applyBorder="1" applyAlignment="1">
      <alignment horizontal="center" vertical="center"/>
    </xf>
  </cellXfs>
  <cellStyles count="6">
    <cellStyle name="Ezres" xfId="2" builtinId="3"/>
    <cellStyle name="Normál" xfId="0" builtinId="0"/>
    <cellStyle name="Normál_bsc_kep_terv_onkorm_szakir" xfId="4"/>
    <cellStyle name="Normál_H_B séma 0323" xfId="1"/>
    <cellStyle name="Normál_H_B séma 0323 2" xfId="5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tabSelected="1" view="pageBreakPreview" topLeftCell="J30" zoomScale="85" zoomScaleNormal="86" zoomScaleSheetLayoutView="85" workbookViewId="0">
      <selection activeCell="AA68" sqref="AA68"/>
    </sheetView>
  </sheetViews>
  <sheetFormatPr defaultColWidth="8.88671875" defaultRowHeight="15.6" x14ac:dyDescent="0.3"/>
  <cols>
    <col min="1" max="1" width="12.33203125" style="45" bestFit="1" customWidth="1"/>
    <col min="2" max="2" width="4.5546875" style="45" bestFit="1" customWidth="1"/>
    <col min="3" max="3" width="51.88671875" style="45" bestFit="1" customWidth="1"/>
    <col min="4" max="4" width="4.33203125" style="45" bestFit="1" customWidth="1"/>
    <col min="5" max="5" width="5.6640625" style="45" customWidth="1"/>
    <col min="6" max="6" width="4.33203125" style="45" bestFit="1" customWidth="1"/>
    <col min="7" max="7" width="5.6640625" style="45" bestFit="1" customWidth="1"/>
    <col min="8" max="8" width="4.33203125" style="45" bestFit="1" customWidth="1"/>
    <col min="9" max="9" width="8.6640625" style="45" customWidth="1"/>
    <col min="10" max="10" width="4" style="45" bestFit="1" customWidth="1"/>
    <col min="11" max="11" width="5.6640625" style="45" bestFit="1" customWidth="1"/>
    <col min="12" max="12" width="4.33203125" style="45" bestFit="1" customWidth="1"/>
    <col min="13" max="13" width="5.6640625" style="45" bestFit="1" customWidth="1"/>
    <col min="14" max="14" width="4.44140625" style="45" bestFit="1" customWidth="1"/>
    <col min="15" max="15" width="8.6640625" style="45" customWidth="1"/>
    <col min="16" max="16" width="4.33203125" style="45" bestFit="1" customWidth="1"/>
    <col min="17" max="17" width="5.6640625" style="45" bestFit="1" customWidth="1"/>
    <col min="18" max="18" width="4.33203125" style="45" bestFit="1" customWidth="1"/>
    <col min="19" max="19" width="5.6640625" style="45" bestFit="1" customWidth="1"/>
    <col min="20" max="20" width="4.33203125" style="45" bestFit="1" customWidth="1"/>
    <col min="21" max="21" width="12" style="45" customWidth="1"/>
    <col min="22" max="22" width="48.6640625" style="1" bestFit="1" customWidth="1"/>
    <col min="23" max="23" width="29.6640625" style="1" bestFit="1" customWidth="1"/>
    <col min="24" max="16384" width="8.88671875" style="45"/>
  </cols>
  <sheetData>
    <row r="1" spans="1:23" ht="23.4" x14ac:dyDescent="0.3">
      <c r="A1" s="281" t="s">
        <v>64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13"/>
      <c r="W1" s="213"/>
    </row>
    <row r="2" spans="1:23" ht="23.4" x14ac:dyDescent="0.3">
      <c r="A2" s="282" t="s">
        <v>65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13"/>
      <c r="W2" s="213"/>
    </row>
    <row r="3" spans="1:23" ht="23.4" x14ac:dyDescent="0.3">
      <c r="A3" s="282" t="s">
        <v>83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13"/>
      <c r="W3" s="213"/>
    </row>
    <row r="4" spans="1:23" ht="23.4" x14ac:dyDescent="0.3">
      <c r="A4" s="281" t="s">
        <v>66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13"/>
      <c r="W4" s="213"/>
    </row>
    <row r="5" spans="1:23" ht="24" thickBot="1" x14ac:dyDescent="0.35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13"/>
      <c r="W5" s="213"/>
    </row>
    <row r="6" spans="1:23" ht="19.2" thickTop="1" thickBot="1" x14ac:dyDescent="0.35">
      <c r="A6" s="283" t="s">
        <v>67</v>
      </c>
      <c r="B6" s="285" t="s">
        <v>68</v>
      </c>
      <c r="C6" s="287" t="s">
        <v>69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289" t="s">
        <v>70</v>
      </c>
      <c r="Q6" s="289"/>
      <c r="R6" s="289"/>
      <c r="S6" s="289"/>
      <c r="T6" s="289"/>
      <c r="U6" s="290"/>
      <c r="V6" s="266" t="s">
        <v>80</v>
      </c>
      <c r="W6" s="268" t="s">
        <v>81</v>
      </c>
    </row>
    <row r="7" spans="1:23" ht="16.8" thickTop="1" thickBot="1" x14ac:dyDescent="0.35">
      <c r="A7" s="283"/>
      <c r="B7" s="285"/>
      <c r="C7" s="287"/>
      <c r="D7" s="270" t="s">
        <v>71</v>
      </c>
      <c r="E7" s="270"/>
      <c r="F7" s="270"/>
      <c r="G7" s="270"/>
      <c r="H7" s="270"/>
      <c r="I7" s="270"/>
      <c r="J7" s="271" t="s">
        <v>16</v>
      </c>
      <c r="K7" s="271"/>
      <c r="L7" s="271"/>
      <c r="M7" s="271"/>
      <c r="N7" s="271"/>
      <c r="O7" s="271"/>
      <c r="P7" s="289"/>
      <c r="Q7" s="289"/>
      <c r="R7" s="289"/>
      <c r="S7" s="289"/>
      <c r="T7" s="289"/>
      <c r="U7" s="290"/>
      <c r="V7" s="267"/>
      <c r="W7" s="269"/>
    </row>
    <row r="8" spans="1:23" ht="16.8" thickTop="1" thickBot="1" x14ac:dyDescent="0.35">
      <c r="A8" s="283"/>
      <c r="B8" s="285"/>
      <c r="C8" s="287"/>
      <c r="D8" s="272" t="s">
        <v>72</v>
      </c>
      <c r="E8" s="272"/>
      <c r="F8" s="273" t="s">
        <v>73</v>
      </c>
      <c r="G8" s="273"/>
      <c r="H8" s="274" t="s">
        <v>74</v>
      </c>
      <c r="I8" s="276" t="s">
        <v>75</v>
      </c>
      <c r="J8" s="272" t="s">
        <v>72</v>
      </c>
      <c r="K8" s="272"/>
      <c r="L8" s="273" t="s">
        <v>73</v>
      </c>
      <c r="M8" s="273"/>
      <c r="N8" s="274" t="s">
        <v>74</v>
      </c>
      <c r="O8" s="276" t="s">
        <v>76</v>
      </c>
      <c r="P8" s="272" t="s">
        <v>72</v>
      </c>
      <c r="Q8" s="272"/>
      <c r="R8" s="273" t="s">
        <v>73</v>
      </c>
      <c r="S8" s="273"/>
      <c r="T8" s="274" t="s">
        <v>74</v>
      </c>
      <c r="U8" s="279" t="s">
        <v>77</v>
      </c>
      <c r="V8" s="267"/>
      <c r="W8" s="269"/>
    </row>
    <row r="9" spans="1:23" ht="63" thickTop="1" thickBot="1" x14ac:dyDescent="0.35">
      <c r="A9" s="284"/>
      <c r="B9" s="286"/>
      <c r="C9" s="288"/>
      <c r="D9" s="46" t="s">
        <v>78</v>
      </c>
      <c r="E9" s="47" t="s">
        <v>79</v>
      </c>
      <c r="F9" s="48" t="s">
        <v>78</v>
      </c>
      <c r="G9" s="47" t="s">
        <v>79</v>
      </c>
      <c r="H9" s="275"/>
      <c r="I9" s="277"/>
      <c r="J9" s="46" t="s">
        <v>78</v>
      </c>
      <c r="K9" s="47" t="s">
        <v>79</v>
      </c>
      <c r="L9" s="48" t="s">
        <v>78</v>
      </c>
      <c r="M9" s="47" t="s">
        <v>79</v>
      </c>
      <c r="N9" s="275"/>
      <c r="O9" s="277"/>
      <c r="P9" s="231" t="s">
        <v>78</v>
      </c>
      <c r="Q9" s="232" t="s">
        <v>79</v>
      </c>
      <c r="R9" s="233" t="s">
        <v>78</v>
      </c>
      <c r="S9" s="232" t="s">
        <v>79</v>
      </c>
      <c r="T9" s="278"/>
      <c r="U9" s="280"/>
      <c r="V9" s="267"/>
      <c r="W9" s="269"/>
    </row>
    <row r="10" spans="1:23" ht="18.600000000000001" thickBot="1" x14ac:dyDescent="0.35">
      <c r="A10" s="2"/>
      <c r="B10" s="3"/>
      <c r="C10" s="4" t="s">
        <v>7</v>
      </c>
      <c r="D10" s="49"/>
      <c r="E10" s="50"/>
      <c r="F10" s="49"/>
      <c r="G10" s="50"/>
      <c r="H10" s="50"/>
      <c r="I10" s="49"/>
      <c r="J10" s="49"/>
      <c r="K10" s="50"/>
      <c r="L10" s="49"/>
      <c r="M10" s="50"/>
      <c r="N10" s="50"/>
      <c r="O10" s="51"/>
      <c r="P10" s="52"/>
      <c r="Q10" s="53"/>
      <c r="R10" s="54"/>
      <c r="S10" s="53"/>
      <c r="T10" s="53"/>
      <c r="U10" s="55"/>
      <c r="V10" s="214"/>
      <c r="W10" s="215"/>
    </row>
    <row r="11" spans="1:23" ht="16.8" x14ac:dyDescent="0.3">
      <c r="A11" s="56">
        <v>1</v>
      </c>
      <c r="B11" s="57"/>
      <c r="C11" s="58" t="s">
        <v>82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9"/>
      <c r="Q11" s="60" t="str">
        <f>IF(P11=0,"",P11)</f>
        <v/>
      </c>
      <c r="R11" s="60"/>
      <c r="S11" s="60"/>
      <c r="T11" s="60"/>
      <c r="U11" s="61"/>
      <c r="V11" s="216"/>
      <c r="W11" s="216"/>
    </row>
    <row r="12" spans="1:23" x14ac:dyDescent="0.3">
      <c r="A12" s="5" t="s">
        <v>113</v>
      </c>
      <c r="B12" s="62" t="s">
        <v>9</v>
      </c>
      <c r="C12" s="43" t="s">
        <v>91</v>
      </c>
      <c r="D12" s="63">
        <v>4</v>
      </c>
      <c r="E12" s="65">
        <f>IF(D12*14=0,"",D12*14)</f>
        <v>56</v>
      </c>
      <c r="F12" s="63">
        <v>4</v>
      </c>
      <c r="G12" s="65">
        <f>IF(F12*14=0,"",F12*14)</f>
        <v>56</v>
      </c>
      <c r="H12" s="66">
        <v>8</v>
      </c>
      <c r="I12" s="67" t="s">
        <v>10</v>
      </c>
      <c r="J12" s="68"/>
      <c r="K12" s="64" t="str">
        <f>IF(J12*14=0,"",J12*14)</f>
        <v/>
      </c>
      <c r="L12" s="63"/>
      <c r="M12" s="64" t="str">
        <f>IF(L12*14=0,"",L12*14)</f>
        <v/>
      </c>
      <c r="N12" s="66"/>
      <c r="O12" s="69"/>
      <c r="P12" s="70">
        <f>IF(D12+J12=0,"",D12+J12)</f>
        <v>4</v>
      </c>
      <c r="Q12" s="64">
        <f>IF((D12+J12)*14=0,"",(D12+J12)*14)</f>
        <v>56</v>
      </c>
      <c r="R12" s="71">
        <f>IF(F12+L12=0,"",F12+L12)</f>
        <v>4</v>
      </c>
      <c r="S12" s="64">
        <f>IF((L12+F12)*14=0,"",(L12+F12)*14)</f>
        <v>56</v>
      </c>
      <c r="T12" s="71">
        <f>IF(N12+H12=0,"",N12+H12)</f>
        <v>8</v>
      </c>
      <c r="U12" s="6">
        <f>IF(D12+F12+L12+J12=0,"",D12+F12+L12+J12)</f>
        <v>8</v>
      </c>
      <c r="V12" s="216" t="s">
        <v>12</v>
      </c>
      <c r="W12" s="216" t="s">
        <v>103</v>
      </c>
    </row>
    <row r="13" spans="1:23" x14ac:dyDescent="0.3">
      <c r="A13" s="72"/>
      <c r="B13" s="73" t="s">
        <v>63</v>
      </c>
      <c r="C13" s="43" t="s">
        <v>88</v>
      </c>
      <c r="D13" s="74"/>
      <c r="E13" s="65" t="str">
        <f>IF(D13*14=0,"",D13*14)</f>
        <v/>
      </c>
      <c r="F13" s="74">
        <v>2</v>
      </c>
      <c r="G13" s="65">
        <f>IF(F13*14=0,"",F13*14)</f>
        <v>28</v>
      </c>
      <c r="H13" s="74">
        <v>2</v>
      </c>
      <c r="I13" s="75"/>
      <c r="J13" s="63"/>
      <c r="K13" s="76" t="str">
        <f>IF(J13*14=0,"",J13*14)</f>
        <v/>
      </c>
      <c r="L13" s="63"/>
      <c r="M13" s="76" t="str">
        <f>IF(L13*14=0,"",L13*14)</f>
        <v/>
      </c>
      <c r="N13" s="63"/>
      <c r="O13" s="77"/>
      <c r="P13" s="70" t="str">
        <f>IF(D13+J13=0,"",D13+J13)</f>
        <v/>
      </c>
      <c r="Q13" s="64" t="str">
        <f>IF((D13+J13)*14=0,"",(D13+J13)*14)</f>
        <v/>
      </c>
      <c r="R13" s="71">
        <f>IF(F13+L13=0,"",F13+L13)</f>
        <v>2</v>
      </c>
      <c r="S13" s="64">
        <f>IF((L13+F13)*14=0,"",(L13+F13)*14)</f>
        <v>28</v>
      </c>
      <c r="T13" s="71">
        <f>IF(N13+H13=0,"",N13+H13)</f>
        <v>2</v>
      </c>
      <c r="U13" s="6">
        <f>IF(D13+F13+L13+J13=0,"",D13+F13+L13+J13)</f>
        <v>2</v>
      </c>
      <c r="V13" s="235"/>
      <c r="W13" s="236"/>
    </row>
    <row r="14" spans="1:23" ht="17.399999999999999" thickBot="1" x14ac:dyDescent="0.35">
      <c r="A14" s="81"/>
      <c r="B14" s="82"/>
      <c r="C14" s="83" t="s">
        <v>87</v>
      </c>
      <c r="D14" s="84">
        <f>IF(SUM(D12:D13)=0,"",SUM(D12:D13))</f>
        <v>4</v>
      </c>
      <c r="E14" s="85">
        <f>SUM(E12:E13)</f>
        <v>56</v>
      </c>
      <c r="F14" s="85">
        <f>SUM(F12:F13)</f>
        <v>6</v>
      </c>
      <c r="G14" s="85">
        <f>SUM(G12:G13)</f>
        <v>84</v>
      </c>
      <c r="H14" s="86">
        <f>IF(SUM(H12:H13)=0,"",SUM(H12:H13))</f>
        <v>10</v>
      </c>
      <c r="I14" s="87"/>
      <c r="J14" s="84">
        <v>0</v>
      </c>
      <c r="K14" s="85">
        <f>SUM(K12:K13)</f>
        <v>0</v>
      </c>
      <c r="L14" s="85">
        <f>SUM(L12:L13)</f>
        <v>0</v>
      </c>
      <c r="M14" s="85">
        <f>SUM(M12:M13)</f>
        <v>0</v>
      </c>
      <c r="N14" s="86">
        <v>0</v>
      </c>
      <c r="O14" s="87"/>
      <c r="P14" s="88">
        <f>IF(SUM(P12:P13)=0,"",SUM(P12:P13))</f>
        <v>4</v>
      </c>
      <c r="Q14" s="85">
        <f>IF(SUM(P12:P13)=0,"",SUM(P12:P13)*14)</f>
        <v>56</v>
      </c>
      <c r="R14" s="85">
        <f>SUM(R11:R13)</f>
        <v>6</v>
      </c>
      <c r="S14" s="85">
        <f>SUM(S11:S13)</f>
        <v>84</v>
      </c>
      <c r="T14" s="85">
        <f>IF(SUM(T12:T13)=0,"",SUM(T12:T13))</f>
        <v>10</v>
      </c>
      <c r="U14" s="86">
        <f>IF(SUM(U12:U13)=0,"",SUM(U12:U13))</f>
        <v>10</v>
      </c>
      <c r="V14" s="216"/>
      <c r="W14" s="218"/>
    </row>
    <row r="15" spans="1:23" ht="16.8" x14ac:dyDescent="0.3">
      <c r="A15" s="56" t="s">
        <v>16</v>
      </c>
      <c r="B15" s="57"/>
      <c r="C15" s="58" t="s">
        <v>93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9"/>
      <c r="Q15" s="60" t="str">
        <f>IF(P15=0,"",P15)</f>
        <v/>
      </c>
      <c r="R15" s="60"/>
      <c r="S15" s="60"/>
      <c r="T15" s="60"/>
      <c r="U15" s="61"/>
      <c r="V15" s="216"/>
      <c r="W15" s="218"/>
    </row>
    <row r="16" spans="1:23" x14ac:dyDescent="0.3">
      <c r="A16" s="7" t="s">
        <v>114</v>
      </c>
      <c r="B16" s="73" t="s">
        <v>9</v>
      </c>
      <c r="C16" s="43" t="s">
        <v>94</v>
      </c>
      <c r="D16" s="63">
        <v>4</v>
      </c>
      <c r="E16" s="76">
        <f>IF(D16*14=G505,"",D16*14)</f>
        <v>56</v>
      </c>
      <c r="F16" s="63"/>
      <c r="G16" s="76" t="str">
        <f>IF(F16*14=0,"",F16*14)</f>
        <v/>
      </c>
      <c r="H16" s="63">
        <v>4</v>
      </c>
      <c r="I16" s="89" t="s">
        <v>99</v>
      </c>
      <c r="J16" s="63"/>
      <c r="K16" s="65" t="str">
        <f>IF(J16*14=M509,"",J16*14)</f>
        <v/>
      </c>
      <c r="L16" s="63"/>
      <c r="M16" s="65" t="str">
        <f t="shared" ref="M16:M17" si="0">IF(L16*14=0,"",L16*14)</f>
        <v/>
      </c>
      <c r="N16" s="63"/>
      <c r="O16" s="77"/>
      <c r="P16" s="70">
        <f>IF(D16+J16=0,"",D16+J16)</f>
        <v>4</v>
      </c>
      <c r="Q16" s="64">
        <f>IF((D16+J16)*14=0,"",(D16+J16)*14)</f>
        <v>56</v>
      </c>
      <c r="R16" s="71" t="str">
        <f>IF(F16+L16=0,"",F16+L16)</f>
        <v/>
      </c>
      <c r="S16" s="64" t="str">
        <f>IF((L16+F16)*14=0,"",(L16+F16)*14)</f>
        <v/>
      </c>
      <c r="T16" s="71">
        <f>IF(N16+H16=0,"",N16+H16)</f>
        <v>4</v>
      </c>
      <c r="U16" s="6">
        <f>IF(D16+F16+L16+J16=0,"",D16+F16+L16+J16)</f>
        <v>4</v>
      </c>
      <c r="V16" s="217" t="s">
        <v>12</v>
      </c>
      <c r="W16" s="218" t="s">
        <v>102</v>
      </c>
    </row>
    <row r="17" spans="1:23" x14ac:dyDescent="0.3">
      <c r="A17" s="90" t="s">
        <v>115</v>
      </c>
      <c r="B17" s="62" t="s">
        <v>9</v>
      </c>
      <c r="C17" s="43" t="s">
        <v>92</v>
      </c>
      <c r="D17" s="41"/>
      <c r="E17" s="38"/>
      <c r="F17" s="41"/>
      <c r="G17" s="39"/>
      <c r="H17" s="42"/>
      <c r="I17" s="40"/>
      <c r="J17" s="80">
        <v>8</v>
      </c>
      <c r="K17" s="65">
        <f>IF(J17*14=M510,"",J17*14)</f>
        <v>112</v>
      </c>
      <c r="L17" s="74"/>
      <c r="M17" s="65" t="str">
        <f t="shared" si="0"/>
        <v/>
      </c>
      <c r="N17" s="78">
        <v>8</v>
      </c>
      <c r="O17" s="79" t="s">
        <v>10</v>
      </c>
      <c r="P17" s="70">
        <f t="shared" ref="P17:P18" si="1">IF(D17+J17=0,"",D17+J17)</f>
        <v>8</v>
      </c>
      <c r="Q17" s="64">
        <f t="shared" ref="Q17:Q18" si="2">IF((D17+J17)*14=0,"",(D17+J17)*14)</f>
        <v>112</v>
      </c>
      <c r="R17" s="71" t="str">
        <f t="shared" ref="R17:R18" si="3">IF(F17+L17=0,"",F17+L17)</f>
        <v/>
      </c>
      <c r="S17" s="64" t="str">
        <f t="shared" ref="S17:S18" si="4">IF((L17+F17)*14=0,"",(L17+F17)*14)</f>
        <v/>
      </c>
      <c r="T17" s="71">
        <f t="shared" ref="T17:T18" si="5">IF(N17+H17=0,"",N17+H17)</f>
        <v>8</v>
      </c>
      <c r="U17" s="6">
        <f t="shared" ref="U17:U18" si="6">IF(D17+F17+L17+J17=0,"",D17+F17+L17+J17)</f>
        <v>8</v>
      </c>
      <c r="V17" s="216" t="s">
        <v>12</v>
      </c>
      <c r="W17" s="224" t="s">
        <v>112</v>
      </c>
    </row>
    <row r="18" spans="1:23" x14ac:dyDescent="0.3">
      <c r="A18" s="72"/>
      <c r="B18" s="73" t="s">
        <v>63</v>
      </c>
      <c r="C18" s="43" t="s">
        <v>89</v>
      </c>
      <c r="D18" s="63"/>
      <c r="E18" s="76"/>
      <c r="F18" s="63"/>
      <c r="G18" s="76"/>
      <c r="H18" s="63"/>
      <c r="I18" s="89"/>
      <c r="J18" s="74">
        <v>2</v>
      </c>
      <c r="K18" s="65">
        <f>IF(J18*14=M511,"",J18*14)</f>
        <v>28</v>
      </c>
      <c r="L18" s="74"/>
      <c r="M18" s="65" t="str">
        <f>IF(L18*14=0,"",L18*14)</f>
        <v/>
      </c>
      <c r="N18" s="74">
        <v>2</v>
      </c>
      <c r="O18" s="75"/>
      <c r="P18" s="70">
        <f t="shared" si="1"/>
        <v>2</v>
      </c>
      <c r="Q18" s="64">
        <f t="shared" si="2"/>
        <v>28</v>
      </c>
      <c r="R18" s="71" t="str">
        <f t="shared" si="3"/>
        <v/>
      </c>
      <c r="S18" s="64" t="str">
        <f t="shared" si="4"/>
        <v/>
      </c>
      <c r="T18" s="71">
        <f t="shared" si="5"/>
        <v>2</v>
      </c>
      <c r="U18" s="6">
        <f t="shared" si="6"/>
        <v>2</v>
      </c>
      <c r="V18" s="217"/>
      <c r="W18" s="219"/>
    </row>
    <row r="19" spans="1:23" ht="17.399999999999999" thickBot="1" x14ac:dyDescent="0.35">
      <c r="A19" s="81"/>
      <c r="B19" s="82"/>
      <c r="C19" s="83" t="s">
        <v>17</v>
      </c>
      <c r="D19" s="84">
        <f>IF(SUM(D16:D18)=0,"",SUM(D16:D18))</f>
        <v>4</v>
      </c>
      <c r="E19" s="85">
        <f>SUM(E16:E18)</f>
        <v>56</v>
      </c>
      <c r="F19" s="85">
        <f>SUM(F16:F18)</f>
        <v>0</v>
      </c>
      <c r="G19" s="85">
        <f>SUM(G16:G18)</f>
        <v>0</v>
      </c>
      <c r="H19" s="86">
        <f>IF(SUM(H16:H18)=0,"",SUM(H16:H18))</f>
        <v>4</v>
      </c>
      <c r="I19" s="87"/>
      <c r="J19" s="84">
        <f>IF(SUM(J16:J18)=0,"",SUM(J16:J18))</f>
        <v>10</v>
      </c>
      <c r="K19" s="85">
        <f>SUM(K16:K18)</f>
        <v>140</v>
      </c>
      <c r="L19" s="85">
        <f>SUM(L16:L18)</f>
        <v>0</v>
      </c>
      <c r="M19" s="85">
        <f>SUM(M16:M18)</f>
        <v>0</v>
      </c>
      <c r="N19" s="86">
        <f>IF(SUM(N16:N18)=0,"",SUM(N16:N18))</f>
        <v>10</v>
      </c>
      <c r="O19" s="87"/>
      <c r="P19" s="88">
        <f>IF(SUM(P15:P18)=0,"",SUM(P15:P18))</f>
        <v>14</v>
      </c>
      <c r="Q19" s="85">
        <f>IF(SUM(P15:P18)=0,"",SUM(P15:P18)*14)</f>
        <v>196</v>
      </c>
      <c r="R19" s="85">
        <v>0</v>
      </c>
      <c r="S19" s="85">
        <v>0</v>
      </c>
      <c r="T19" s="85">
        <f>IF(SUM(T15:T18)=0,"",SUM(T15:T18))</f>
        <v>14</v>
      </c>
      <c r="U19" s="86">
        <f>IF(SUM(U15:U18)=0,"",SUM(U15:U18))</f>
        <v>14</v>
      </c>
      <c r="V19" s="216"/>
      <c r="W19" s="218"/>
    </row>
    <row r="20" spans="1:23" ht="16.8" x14ac:dyDescent="0.3">
      <c r="A20" s="91" t="s">
        <v>18</v>
      </c>
      <c r="B20" s="92"/>
      <c r="C20" s="58" t="s">
        <v>0</v>
      </c>
      <c r="D20" s="93"/>
      <c r="E20" s="94"/>
      <c r="F20" s="95"/>
      <c r="G20" s="94"/>
      <c r="H20" s="95"/>
      <c r="I20" s="96"/>
      <c r="J20" s="95"/>
      <c r="K20" s="94"/>
      <c r="L20" s="95"/>
      <c r="M20" s="94"/>
      <c r="N20" s="95"/>
      <c r="O20" s="96"/>
      <c r="P20" s="265"/>
      <c r="Q20" s="265"/>
      <c r="R20" s="265"/>
      <c r="S20" s="265"/>
      <c r="T20" s="265"/>
      <c r="U20" s="265"/>
      <c r="V20" s="216"/>
      <c r="W20" s="218"/>
    </row>
    <row r="21" spans="1:23" x14ac:dyDescent="0.3">
      <c r="A21" s="72" t="s">
        <v>116</v>
      </c>
      <c r="B21" s="73" t="s">
        <v>9</v>
      </c>
      <c r="C21" s="43" t="s">
        <v>95</v>
      </c>
      <c r="D21" s="63">
        <v>7</v>
      </c>
      <c r="E21" s="76">
        <f>IF(D21*14=G504,"",D21*14)</f>
        <v>98</v>
      </c>
      <c r="F21" s="63">
        <v>2</v>
      </c>
      <c r="G21" s="76">
        <f>IF(F21*14=I504,"",F21*14)</f>
        <v>28</v>
      </c>
      <c r="H21" s="63">
        <v>8</v>
      </c>
      <c r="I21" s="89" t="s">
        <v>9</v>
      </c>
      <c r="J21" s="63"/>
      <c r="K21" s="64" t="str">
        <f t="shared" ref="K21:K23" si="7">IF(J21*14=0,"",J21*14)</f>
        <v/>
      </c>
      <c r="L21" s="63"/>
      <c r="M21" s="64" t="str">
        <f t="shared" ref="M21:M23" si="8">IF(L21*14=0,"",L21*14)</f>
        <v/>
      </c>
      <c r="N21" s="63"/>
      <c r="O21" s="77"/>
      <c r="P21" s="70">
        <f t="shared" ref="P21:P25" si="9">IF(D21+J21=0,"",D21+J21)</f>
        <v>7</v>
      </c>
      <c r="Q21" s="64">
        <f t="shared" ref="Q21:Q25" si="10">IF((D21+J21)*14=0,"",(D21+J21)*14)</f>
        <v>98</v>
      </c>
      <c r="R21" s="71">
        <f t="shared" ref="R21:R25" si="11">IF(F21+L21=0,"",F21+L21)</f>
        <v>2</v>
      </c>
      <c r="S21" s="64">
        <f t="shared" ref="S21:S23" si="12">IF((L21+F21)*14=0,"",(L21+F21)*14)</f>
        <v>28</v>
      </c>
      <c r="T21" s="71">
        <f t="shared" ref="T21:T25" si="13">IF(N21+H21=0,"",N21+H21)</f>
        <v>8</v>
      </c>
      <c r="U21" s="6">
        <f t="shared" ref="U21:U25" si="14">IF(D21+F21+L21+J21=0,"",D21+F21+L21+J21)</f>
        <v>9</v>
      </c>
      <c r="V21" s="220" t="s">
        <v>12</v>
      </c>
      <c r="W21" s="219" t="s">
        <v>104</v>
      </c>
    </row>
    <row r="22" spans="1:23" x14ac:dyDescent="0.3">
      <c r="A22" s="72" t="s">
        <v>117</v>
      </c>
      <c r="B22" s="73" t="s">
        <v>9</v>
      </c>
      <c r="C22" s="43" t="s">
        <v>96</v>
      </c>
      <c r="D22" s="63"/>
      <c r="E22" s="76" t="str">
        <f>IF(D22*14=G505,"",D22*14)</f>
        <v/>
      </c>
      <c r="F22" s="63"/>
      <c r="G22" s="76" t="str">
        <f>IF(F22*14=I505,"",F22*14)</f>
        <v/>
      </c>
      <c r="H22" s="63"/>
      <c r="I22" s="89"/>
      <c r="J22" s="63">
        <v>4</v>
      </c>
      <c r="K22" s="64">
        <f t="shared" si="7"/>
        <v>56</v>
      </c>
      <c r="L22" s="63">
        <v>2</v>
      </c>
      <c r="M22" s="64">
        <f t="shared" si="8"/>
        <v>28</v>
      </c>
      <c r="N22" s="63">
        <v>6</v>
      </c>
      <c r="O22" s="77" t="s">
        <v>100</v>
      </c>
      <c r="P22" s="70">
        <f t="shared" si="9"/>
        <v>4</v>
      </c>
      <c r="Q22" s="64">
        <f t="shared" si="10"/>
        <v>56</v>
      </c>
      <c r="R22" s="71">
        <f t="shared" si="11"/>
        <v>2</v>
      </c>
      <c r="S22" s="64">
        <f t="shared" si="12"/>
        <v>28</v>
      </c>
      <c r="T22" s="71">
        <f t="shared" si="13"/>
        <v>6</v>
      </c>
      <c r="U22" s="6">
        <f t="shared" si="14"/>
        <v>6</v>
      </c>
      <c r="V22" s="220" t="s">
        <v>12</v>
      </c>
      <c r="W22" s="219" t="s">
        <v>104</v>
      </c>
    </row>
    <row r="23" spans="1:23" x14ac:dyDescent="0.3">
      <c r="A23" s="72" t="s">
        <v>118</v>
      </c>
      <c r="B23" s="73" t="s">
        <v>9</v>
      </c>
      <c r="C23" s="43" t="s">
        <v>97</v>
      </c>
      <c r="D23" s="63">
        <v>2</v>
      </c>
      <c r="E23" s="76">
        <f>IF(D23*14=G506,"",D23*14)</f>
        <v>28</v>
      </c>
      <c r="F23" s="63">
        <v>2</v>
      </c>
      <c r="G23" s="76">
        <f>IF(F23*14=I506,"",F23*14)</f>
        <v>28</v>
      </c>
      <c r="H23" s="63">
        <v>3</v>
      </c>
      <c r="I23" s="89" t="s">
        <v>9</v>
      </c>
      <c r="J23" s="63"/>
      <c r="K23" s="64" t="str">
        <f t="shared" si="7"/>
        <v/>
      </c>
      <c r="L23" s="63"/>
      <c r="M23" s="64" t="str">
        <f t="shared" si="8"/>
        <v/>
      </c>
      <c r="N23" s="63"/>
      <c r="O23" s="77"/>
      <c r="P23" s="70">
        <f t="shared" si="9"/>
        <v>2</v>
      </c>
      <c r="Q23" s="64">
        <f t="shared" si="10"/>
        <v>28</v>
      </c>
      <c r="R23" s="71">
        <f t="shared" si="11"/>
        <v>2</v>
      </c>
      <c r="S23" s="64">
        <f t="shared" si="12"/>
        <v>28</v>
      </c>
      <c r="T23" s="71">
        <f t="shared" si="13"/>
        <v>3</v>
      </c>
      <c r="U23" s="6">
        <f t="shared" si="14"/>
        <v>4</v>
      </c>
      <c r="V23" s="220" t="s">
        <v>12</v>
      </c>
      <c r="W23" s="219" t="s">
        <v>104</v>
      </c>
    </row>
    <row r="24" spans="1:23" x14ac:dyDescent="0.3">
      <c r="A24" s="72" t="s">
        <v>119</v>
      </c>
      <c r="B24" s="73" t="s">
        <v>9</v>
      </c>
      <c r="C24" s="43" t="s">
        <v>98</v>
      </c>
      <c r="D24" s="63"/>
      <c r="E24" s="76" t="str">
        <f>IF(D24*14=G506,"",D24*14)</f>
        <v/>
      </c>
      <c r="F24" s="63"/>
      <c r="G24" s="76" t="str">
        <f>IF(F24*14=I506,"",F24*14)</f>
        <v/>
      </c>
      <c r="H24" s="63"/>
      <c r="I24" s="89"/>
      <c r="J24" s="63">
        <v>4</v>
      </c>
      <c r="K24" s="64">
        <f>IF(J24*14=0,"",J24*14)</f>
        <v>56</v>
      </c>
      <c r="L24" s="63">
        <v>3</v>
      </c>
      <c r="M24" s="64">
        <f>IF(L24*14=0,"",L24*14)</f>
        <v>42</v>
      </c>
      <c r="N24" s="63">
        <v>7</v>
      </c>
      <c r="O24" s="77" t="s">
        <v>100</v>
      </c>
      <c r="P24" s="70">
        <f t="shared" ref="P24" si="15">IF(D24+J24=0,"",D24+J24)</f>
        <v>4</v>
      </c>
      <c r="Q24" s="64">
        <f t="shared" ref="Q24" si="16">IF((D24+J24)*14=0,"",(D24+J24)*14)</f>
        <v>56</v>
      </c>
      <c r="R24" s="71">
        <f t="shared" ref="R24" si="17">IF(F24+L24=0,"",F24+L24)</f>
        <v>3</v>
      </c>
      <c r="S24" s="64">
        <f t="shared" ref="S24" si="18">IF((L24+F24)*14=0,"",(L24+F24)*14)</f>
        <v>42</v>
      </c>
      <c r="T24" s="71">
        <f t="shared" ref="T24" si="19">IF(N24+H24=0,"",N24+H24)</f>
        <v>7</v>
      </c>
      <c r="U24" s="6">
        <f t="shared" ref="U24" si="20">IF(D24+F24+L24+J24=0,"",D24+F24+L24+J24)</f>
        <v>7</v>
      </c>
      <c r="V24" s="220" t="s">
        <v>12</v>
      </c>
      <c r="W24" s="219" t="s">
        <v>105</v>
      </c>
    </row>
    <row r="25" spans="1:23" x14ac:dyDescent="0.3">
      <c r="A25" s="72" t="s">
        <v>123</v>
      </c>
      <c r="B25" s="73" t="s">
        <v>9</v>
      </c>
      <c r="C25" s="43" t="s">
        <v>1</v>
      </c>
      <c r="D25" s="63"/>
      <c r="E25" s="76" t="str">
        <f>IF(D25*14=G507,"",D25*14)</f>
        <v/>
      </c>
      <c r="F25" s="63"/>
      <c r="G25" s="76" t="str">
        <f>IF(F25*14=I507,"",F25*14)</f>
        <v/>
      </c>
      <c r="H25" s="63"/>
      <c r="I25" s="89"/>
      <c r="J25" s="63"/>
      <c r="K25" s="64"/>
      <c r="L25" s="63">
        <v>2</v>
      </c>
      <c r="M25" s="64">
        <v>56</v>
      </c>
      <c r="N25" s="63">
        <v>2</v>
      </c>
      <c r="O25" s="77"/>
      <c r="P25" s="70" t="str">
        <f t="shared" si="9"/>
        <v/>
      </c>
      <c r="Q25" s="64" t="str">
        <f t="shared" si="10"/>
        <v/>
      </c>
      <c r="R25" s="71">
        <f t="shared" si="11"/>
        <v>2</v>
      </c>
      <c r="S25" s="64">
        <v>56</v>
      </c>
      <c r="T25" s="71">
        <f t="shared" si="13"/>
        <v>2</v>
      </c>
      <c r="U25" s="6">
        <f t="shared" si="14"/>
        <v>2</v>
      </c>
      <c r="V25" s="220" t="s">
        <v>12</v>
      </c>
      <c r="W25" s="219" t="s">
        <v>105</v>
      </c>
    </row>
    <row r="26" spans="1:23" ht="17.399999999999999" thickBot="1" x14ac:dyDescent="0.35">
      <c r="A26" s="98"/>
      <c r="B26" s="99"/>
      <c r="C26" s="100" t="s">
        <v>19</v>
      </c>
      <c r="D26" s="101">
        <f>SUM(D21:D25)</f>
        <v>9</v>
      </c>
      <c r="E26" s="102">
        <f>SUM(E21:E25)</f>
        <v>126</v>
      </c>
      <c r="F26" s="102">
        <f>SUM(F21:F25)</f>
        <v>4</v>
      </c>
      <c r="G26" s="102">
        <f>SUM(G21:G25)</f>
        <v>56</v>
      </c>
      <c r="H26" s="102">
        <f>SUM(H21:H25)</f>
        <v>11</v>
      </c>
      <c r="I26" s="103"/>
      <c r="J26" s="101">
        <f>SUM(J21:J25)</f>
        <v>8</v>
      </c>
      <c r="K26" s="102">
        <f>SUM(K21:K25)</f>
        <v>112</v>
      </c>
      <c r="L26" s="102">
        <f>SUM(L21:L25)</f>
        <v>7</v>
      </c>
      <c r="M26" s="102">
        <f>SUM(M21:M25)</f>
        <v>126</v>
      </c>
      <c r="N26" s="102">
        <f>SUM(N21:N25)</f>
        <v>15</v>
      </c>
      <c r="O26" s="103"/>
      <c r="P26" s="88">
        <f t="shared" ref="P26:U26" si="21">SUM(P21:P25)</f>
        <v>17</v>
      </c>
      <c r="Q26" s="85">
        <f t="shared" si="21"/>
        <v>238</v>
      </c>
      <c r="R26" s="85">
        <f t="shared" si="21"/>
        <v>11</v>
      </c>
      <c r="S26" s="85">
        <f t="shared" si="21"/>
        <v>182</v>
      </c>
      <c r="T26" s="85">
        <f t="shared" si="21"/>
        <v>26</v>
      </c>
      <c r="U26" s="86">
        <f t="shared" si="21"/>
        <v>28</v>
      </c>
      <c r="V26" s="216"/>
      <c r="W26" s="218"/>
    </row>
    <row r="27" spans="1:23" ht="18.600000000000001" thickBot="1" x14ac:dyDescent="0.35">
      <c r="A27" s="8"/>
      <c r="B27" s="9"/>
      <c r="C27" s="10" t="s">
        <v>20</v>
      </c>
      <c r="D27" s="11">
        <f>D14+D19+D26</f>
        <v>17</v>
      </c>
      <c r="E27" s="12">
        <f>E14+E19+E26</f>
        <v>238</v>
      </c>
      <c r="F27" s="12">
        <f>F14+F19+F26</f>
        <v>10</v>
      </c>
      <c r="G27" s="12">
        <f>G14+G19+G26</f>
        <v>140</v>
      </c>
      <c r="H27" s="12">
        <f>H14+H19+H26</f>
        <v>25</v>
      </c>
      <c r="I27" s="13"/>
      <c r="J27" s="11">
        <f>J14+J19+J26</f>
        <v>18</v>
      </c>
      <c r="K27" s="12">
        <f>K14+K19+K26</f>
        <v>252</v>
      </c>
      <c r="L27" s="12">
        <f>L14+L19+L26</f>
        <v>7</v>
      </c>
      <c r="M27" s="12">
        <f>M14+M19+M26</f>
        <v>126</v>
      </c>
      <c r="N27" s="12">
        <f>N14+N19+N26</f>
        <v>25</v>
      </c>
      <c r="O27" s="13"/>
      <c r="P27" s="14">
        <f t="shared" ref="P27:U27" si="22">P14+P19+P26</f>
        <v>35</v>
      </c>
      <c r="Q27" s="15">
        <f t="shared" si="22"/>
        <v>490</v>
      </c>
      <c r="R27" s="15">
        <f t="shared" si="22"/>
        <v>17</v>
      </c>
      <c r="S27" s="15">
        <f t="shared" si="22"/>
        <v>266</v>
      </c>
      <c r="T27" s="15">
        <f t="shared" si="22"/>
        <v>50</v>
      </c>
      <c r="U27" s="16">
        <f t="shared" si="22"/>
        <v>52</v>
      </c>
      <c r="V27" s="221"/>
      <c r="W27" s="222"/>
    </row>
    <row r="28" spans="1:23" x14ac:dyDescent="0.3">
      <c r="A28" s="17" t="s">
        <v>21</v>
      </c>
      <c r="B28" s="104"/>
      <c r="C28" s="105" t="s">
        <v>2</v>
      </c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4"/>
      <c r="P28" s="106"/>
      <c r="Q28" s="107"/>
      <c r="R28" s="108"/>
      <c r="S28" s="107"/>
      <c r="T28" s="109"/>
      <c r="U28" s="110"/>
      <c r="V28" s="216"/>
      <c r="W28" s="216"/>
    </row>
    <row r="29" spans="1:23" x14ac:dyDescent="0.3">
      <c r="A29" s="18" t="s">
        <v>120</v>
      </c>
      <c r="B29" s="111" t="s">
        <v>9</v>
      </c>
      <c r="C29" s="112" t="s">
        <v>3</v>
      </c>
      <c r="D29" s="113">
        <v>1</v>
      </c>
      <c r="E29" s="65">
        <f>IF(D29*14=G525,"",D29*14)</f>
        <v>14</v>
      </c>
      <c r="F29" s="114">
        <v>2</v>
      </c>
      <c r="G29" s="65">
        <f t="shared" ref="G29:G32" si="23">IF(F29*14=0,"",F29*14)</f>
        <v>28</v>
      </c>
      <c r="H29" s="115">
        <v>3</v>
      </c>
      <c r="I29" s="117" t="s">
        <v>10</v>
      </c>
      <c r="J29" s="113"/>
      <c r="K29" s="116" t="str">
        <f t="shared" ref="K29:K30" si="24">IF(J29*14=0,"",J29*14)</f>
        <v/>
      </c>
      <c r="L29" s="114"/>
      <c r="M29" s="116" t="str">
        <f>IF(L29*14=0,"",L29*14)</f>
        <v/>
      </c>
      <c r="N29" s="115"/>
      <c r="O29" s="117"/>
      <c r="P29" s="70">
        <f t="shared" ref="P29:P30" si="25">IF(D29+J29=0,"",D29+J29)</f>
        <v>1</v>
      </c>
      <c r="Q29" s="118">
        <f t="shared" ref="Q29:Q30" si="26">IF((D29+J29)*14=0,"",(D29+J29)*14)</f>
        <v>14</v>
      </c>
      <c r="R29" s="119">
        <f t="shared" ref="R29:R31" si="27">IF(F29+L29=0,"",F29+L29)</f>
        <v>2</v>
      </c>
      <c r="S29" s="118">
        <f t="shared" ref="S29:S30" si="28">IF((L29+F29)*14=0,"",(L29+F29)*14)</f>
        <v>28</v>
      </c>
      <c r="T29" s="119">
        <f t="shared" ref="T29:T30" si="29">IF(N29+H29=0,"",N29+H29)</f>
        <v>3</v>
      </c>
      <c r="U29" s="19">
        <f t="shared" ref="U29:U30" si="30">IF(D29+F29+L29+J29=0,"",D29+F29+L29+J29)</f>
        <v>3</v>
      </c>
      <c r="V29" s="220" t="s">
        <v>12</v>
      </c>
      <c r="W29" s="223" t="s">
        <v>102</v>
      </c>
    </row>
    <row r="30" spans="1:23" x14ac:dyDescent="0.3">
      <c r="A30" s="120" t="s">
        <v>121</v>
      </c>
      <c r="B30" s="111" t="s">
        <v>9</v>
      </c>
      <c r="C30" s="112" t="s">
        <v>4</v>
      </c>
      <c r="D30" s="113"/>
      <c r="E30" s="116"/>
      <c r="F30" s="114"/>
      <c r="G30" s="65" t="str">
        <f t="shared" si="23"/>
        <v/>
      </c>
      <c r="H30" s="115"/>
      <c r="I30" s="117"/>
      <c r="J30" s="113"/>
      <c r="K30" s="116" t="str">
        <f t="shared" si="24"/>
        <v/>
      </c>
      <c r="L30" s="114">
        <v>3</v>
      </c>
      <c r="M30" s="116">
        <f t="shared" ref="M30:M32" si="31">IF(L30*14=0,"",L30*14)</f>
        <v>42</v>
      </c>
      <c r="N30" s="115">
        <v>3</v>
      </c>
      <c r="O30" s="117" t="s">
        <v>22</v>
      </c>
      <c r="P30" s="70" t="str">
        <f t="shared" si="25"/>
        <v/>
      </c>
      <c r="Q30" s="118" t="str">
        <f t="shared" si="26"/>
        <v/>
      </c>
      <c r="R30" s="119">
        <f t="shared" si="27"/>
        <v>3</v>
      </c>
      <c r="S30" s="118">
        <f t="shared" si="28"/>
        <v>42</v>
      </c>
      <c r="T30" s="119">
        <f t="shared" si="29"/>
        <v>3</v>
      </c>
      <c r="U30" s="19">
        <f t="shared" si="30"/>
        <v>3</v>
      </c>
      <c r="V30" s="220" t="s">
        <v>12</v>
      </c>
      <c r="W30" s="219" t="s">
        <v>103</v>
      </c>
    </row>
    <row r="31" spans="1:23" x14ac:dyDescent="0.3">
      <c r="A31" s="72" t="s">
        <v>122</v>
      </c>
      <c r="B31" s="97" t="s">
        <v>9</v>
      </c>
      <c r="C31" s="44" t="s">
        <v>5</v>
      </c>
      <c r="D31" s="121"/>
      <c r="E31" s="64"/>
      <c r="F31" s="122"/>
      <c r="G31" s="64" t="str">
        <f t="shared" si="23"/>
        <v/>
      </c>
      <c r="H31" s="123"/>
      <c r="I31" s="124"/>
      <c r="J31" s="121"/>
      <c r="K31" s="64"/>
      <c r="L31" s="122"/>
      <c r="M31" s="118" t="str">
        <f t="shared" si="31"/>
        <v/>
      </c>
      <c r="N31" s="123"/>
      <c r="O31" s="124" t="s">
        <v>23</v>
      </c>
      <c r="P31" s="70"/>
      <c r="Q31" s="125"/>
      <c r="R31" s="119" t="str">
        <f t="shared" si="27"/>
        <v/>
      </c>
      <c r="S31" s="64" t="str">
        <f>IF((L31+F31)*15=0,"",(L31+F31)*15)</f>
        <v/>
      </c>
      <c r="T31" s="71" t="str">
        <f>IF(N31+H31=0,"",N31+H31)</f>
        <v/>
      </c>
      <c r="U31" s="6" t="str">
        <f>IF(D31+F31+L31+J31=0,"",D31+F31+L31+J31)</f>
        <v/>
      </c>
      <c r="V31" s="220" t="s">
        <v>12</v>
      </c>
      <c r="W31" s="224" t="s">
        <v>101</v>
      </c>
    </row>
    <row r="32" spans="1:23" ht="16.2" thickBot="1" x14ac:dyDescent="0.35">
      <c r="A32" s="72" t="s">
        <v>124</v>
      </c>
      <c r="B32" s="97" t="s">
        <v>9</v>
      </c>
      <c r="C32" s="44" t="s">
        <v>6</v>
      </c>
      <c r="D32" s="63"/>
      <c r="E32" s="64" t="str">
        <f>IF(D32*14=G528,"",D32*14)</f>
        <v/>
      </c>
      <c r="F32" s="63"/>
      <c r="G32" s="64" t="str">
        <f t="shared" si="23"/>
        <v/>
      </c>
      <c r="H32" s="74"/>
      <c r="I32" s="89"/>
      <c r="J32" s="63"/>
      <c r="K32" s="64" t="str">
        <f t="shared" ref="K32" si="32">IF(J32*14=0,"",J32*14)</f>
        <v/>
      </c>
      <c r="L32" s="63"/>
      <c r="M32" s="64" t="str">
        <f t="shared" si="31"/>
        <v/>
      </c>
      <c r="N32" s="63"/>
      <c r="O32" s="77" t="s">
        <v>23</v>
      </c>
      <c r="P32" s="70" t="str">
        <f t="shared" ref="P32" si="33">IF(D32+J32=0,"",D32+J32)</f>
        <v/>
      </c>
      <c r="Q32" s="64" t="str">
        <f t="shared" ref="Q32" si="34">IF((D32+J32)*14=0,"",(D32+J32)*14)</f>
        <v/>
      </c>
      <c r="R32" s="71" t="str">
        <f t="shared" ref="R32" si="35">IF(F32+L32=0,"",F32+L32)</f>
        <v/>
      </c>
      <c r="S32" s="64" t="str">
        <f t="shared" ref="S32" si="36">IF((L32+F32)*14=0,"",(L32+F32)*14)</f>
        <v/>
      </c>
      <c r="T32" s="71" t="str">
        <f t="shared" ref="T32" si="37">IF(N32+H32=0,"",N32+H32)</f>
        <v/>
      </c>
      <c r="U32" s="6" t="str">
        <f t="shared" ref="U32" si="38">IF(D32+F32+L32+J32=0,"",D32+F32+L32+J32)</f>
        <v/>
      </c>
      <c r="V32" s="220" t="s">
        <v>12</v>
      </c>
      <c r="W32" s="224" t="s">
        <v>101</v>
      </c>
    </row>
    <row r="33" spans="1:23" ht="16.2" thickBot="1" x14ac:dyDescent="0.35">
      <c r="A33" s="20"/>
      <c r="B33" s="126"/>
      <c r="C33" s="127" t="s">
        <v>90</v>
      </c>
      <c r="D33" s="128">
        <f>SUM(D29:D32)</f>
        <v>1</v>
      </c>
      <c r="E33" s="128">
        <f t="shared" ref="E33:H33" si="39">SUM(E29:E32)</f>
        <v>14</v>
      </c>
      <c r="F33" s="128">
        <f t="shared" si="39"/>
        <v>2</v>
      </c>
      <c r="G33" s="128">
        <f t="shared" si="39"/>
        <v>28</v>
      </c>
      <c r="H33" s="128">
        <f t="shared" si="39"/>
        <v>3</v>
      </c>
      <c r="I33" s="129"/>
      <c r="J33" s="130">
        <f>SUM(J29:J32)</f>
        <v>0</v>
      </c>
      <c r="K33" s="130">
        <f t="shared" ref="K33:N33" si="40">SUM(K29:K32)</f>
        <v>0</v>
      </c>
      <c r="L33" s="130">
        <f t="shared" si="40"/>
        <v>3</v>
      </c>
      <c r="M33" s="130">
        <f t="shared" si="40"/>
        <v>42</v>
      </c>
      <c r="N33" s="130">
        <f t="shared" si="40"/>
        <v>3</v>
      </c>
      <c r="O33" s="129"/>
      <c r="P33" s="131">
        <f>SUM(P29:P32)</f>
        <v>1</v>
      </c>
      <c r="Q33" s="128">
        <f t="shared" ref="Q33:T33" si="41">SUM(Q29:Q32)</f>
        <v>14</v>
      </c>
      <c r="R33" s="128">
        <f t="shared" si="41"/>
        <v>5</v>
      </c>
      <c r="S33" s="128">
        <f t="shared" si="41"/>
        <v>70</v>
      </c>
      <c r="T33" s="128">
        <f t="shared" si="41"/>
        <v>6</v>
      </c>
      <c r="U33" s="132">
        <f>IF(SUM(P29:P32)+SUM(R29:R32)=0,"",SUM(P29:P32)+SUM(R29:R32))</f>
        <v>6</v>
      </c>
      <c r="V33" s="216"/>
      <c r="W33" s="216"/>
    </row>
    <row r="34" spans="1:23" x14ac:dyDescent="0.3">
      <c r="A34" s="133" t="s">
        <v>24</v>
      </c>
      <c r="B34" s="234"/>
      <c r="C34" s="135" t="s">
        <v>8</v>
      </c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21"/>
      <c r="Q34" s="22"/>
      <c r="R34" s="22"/>
      <c r="S34" s="22"/>
      <c r="T34" s="22"/>
      <c r="U34" s="22"/>
      <c r="V34" s="216"/>
      <c r="W34" s="216"/>
    </row>
    <row r="35" spans="1:23" x14ac:dyDescent="0.3">
      <c r="A35" s="72" t="s">
        <v>125</v>
      </c>
      <c r="B35" s="97" t="s">
        <v>25</v>
      </c>
      <c r="C35" s="43" t="s">
        <v>84</v>
      </c>
      <c r="D35" s="136"/>
      <c r="E35" s="65"/>
      <c r="F35" s="137">
        <v>2</v>
      </c>
      <c r="G35" s="65">
        <v>28</v>
      </c>
      <c r="H35" s="123">
        <v>2</v>
      </c>
      <c r="I35" s="138" t="s">
        <v>13</v>
      </c>
      <c r="J35" s="136"/>
      <c r="K35" s="65"/>
      <c r="L35" s="137"/>
      <c r="M35" s="65" t="str">
        <f>IF(L35*14=0,"",L35*14)</f>
        <v/>
      </c>
      <c r="N35" s="123"/>
      <c r="O35" s="138"/>
      <c r="P35" s="70" t="str">
        <f>IF(D35+J35=0,"",D35+J35)</f>
        <v/>
      </c>
      <c r="Q35" s="64" t="str">
        <f>IF((D35+J35)*15=0,"",(D35+J35)*15)</f>
        <v/>
      </c>
      <c r="R35" s="71">
        <f>IF(F35+L35=0,"",F35+L35)</f>
        <v>2</v>
      </c>
      <c r="S35" s="64">
        <v>28</v>
      </c>
      <c r="T35" s="71">
        <f>IF(N35+H35=0,"",N35+H35)</f>
        <v>2</v>
      </c>
      <c r="U35" s="6">
        <f>IF(D35+F35+L35+J35=0,"",D35+F35+L35+J35)</f>
        <v>2</v>
      </c>
      <c r="V35" s="219" t="s">
        <v>26</v>
      </c>
      <c r="W35" s="224" t="s">
        <v>106</v>
      </c>
    </row>
    <row r="36" spans="1:23" ht="16.2" thickBot="1" x14ac:dyDescent="0.35">
      <c r="A36" s="72" t="s">
        <v>126</v>
      </c>
      <c r="B36" s="97" t="s">
        <v>25</v>
      </c>
      <c r="C36" s="43" t="s">
        <v>85</v>
      </c>
      <c r="D36" s="136"/>
      <c r="E36" s="65"/>
      <c r="F36" s="137"/>
      <c r="G36" s="65" t="str">
        <f t="shared" ref="G36" si="42">IF(F36*14=0,"",F36*14)</f>
        <v/>
      </c>
      <c r="H36" s="123"/>
      <c r="I36" s="138"/>
      <c r="J36" s="136"/>
      <c r="K36" s="65"/>
      <c r="L36" s="137">
        <v>2</v>
      </c>
      <c r="M36" s="65">
        <v>28</v>
      </c>
      <c r="N36" s="123">
        <v>2</v>
      </c>
      <c r="O36" s="138" t="s">
        <v>13</v>
      </c>
      <c r="P36" s="70"/>
      <c r="Q36" s="125"/>
      <c r="R36" s="71">
        <f>IF(F36+L36=0,"",F36+L36)</f>
        <v>2</v>
      </c>
      <c r="S36" s="64">
        <v>28</v>
      </c>
      <c r="T36" s="71">
        <v>2</v>
      </c>
      <c r="U36" s="6">
        <f>IF(D36+F36+L36+J36=0,"",D36+F36+L36+J36)</f>
        <v>2</v>
      </c>
      <c r="V36" s="219" t="s">
        <v>26</v>
      </c>
      <c r="W36" s="224" t="s">
        <v>106</v>
      </c>
    </row>
    <row r="37" spans="1:23" ht="16.2" thickBot="1" x14ac:dyDescent="0.35">
      <c r="A37" s="20"/>
      <c r="B37" s="126"/>
      <c r="C37" s="127" t="s">
        <v>86</v>
      </c>
      <c r="D37" s="128">
        <f>SUM(D35:D36)</f>
        <v>0</v>
      </c>
      <c r="E37" s="128">
        <f>SUM(E35:E36)</f>
        <v>0</v>
      </c>
      <c r="F37" s="128">
        <f>SUM(F35:F36)</f>
        <v>2</v>
      </c>
      <c r="G37" s="128">
        <f>SUM(G35:G36)</f>
        <v>28</v>
      </c>
      <c r="H37" s="128">
        <f>SUM(H35:H36)</f>
        <v>2</v>
      </c>
      <c r="I37" s="129"/>
      <c r="J37" s="130">
        <f>SUM(J35:J36)</f>
        <v>0</v>
      </c>
      <c r="K37" s="128">
        <f>SUM(K35:K36)</f>
        <v>0</v>
      </c>
      <c r="L37" s="128">
        <f>SUM(L35:L36)</f>
        <v>2</v>
      </c>
      <c r="M37" s="128">
        <f>SUM(M35:M36)</f>
        <v>28</v>
      </c>
      <c r="N37" s="139">
        <f>SUM(N35:N36)</f>
        <v>2</v>
      </c>
      <c r="O37" s="129"/>
      <c r="P37" s="131">
        <f>SUM(P35:P36)</f>
        <v>0</v>
      </c>
      <c r="Q37" s="128">
        <f>SUM(Q35:Q36)</f>
        <v>0</v>
      </c>
      <c r="R37" s="128">
        <f>SUM(R35:R36)</f>
        <v>4</v>
      </c>
      <c r="S37" s="128">
        <f>SUM(S35:S36)</f>
        <v>56</v>
      </c>
      <c r="T37" s="128">
        <f>SUM(T35:T36)</f>
        <v>4</v>
      </c>
      <c r="U37" s="132">
        <f>IF(SUM(P35:P36)+SUM(R35:R36)=0,"",SUM(P35:P36)+SUM(R35:R36))</f>
        <v>4</v>
      </c>
      <c r="V37" s="216"/>
      <c r="W37" s="218"/>
    </row>
    <row r="38" spans="1:23" ht="16.2" thickBot="1" x14ac:dyDescent="0.3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16"/>
      <c r="W38" s="218"/>
    </row>
    <row r="39" spans="1:23" ht="18.600000000000001" thickBot="1" x14ac:dyDescent="0.35">
      <c r="A39" s="25"/>
      <c r="B39" s="140"/>
      <c r="C39" s="26" t="s">
        <v>27</v>
      </c>
      <c r="D39" s="15">
        <f>SUM(D14)+D19+D26+D33+D37</f>
        <v>18</v>
      </c>
      <c r="E39" s="15">
        <f>SUM(E14)+E19+E26+E33+E37</f>
        <v>252</v>
      </c>
      <c r="F39" s="15">
        <f t="shared" ref="F39:N39" si="43">SUM(F14)+F19+F26+F33+F37</f>
        <v>14</v>
      </c>
      <c r="G39" s="15">
        <f t="shared" si="43"/>
        <v>196</v>
      </c>
      <c r="H39" s="15">
        <f t="shared" si="43"/>
        <v>30</v>
      </c>
      <c r="I39" s="15"/>
      <c r="J39" s="15">
        <f t="shared" si="43"/>
        <v>18</v>
      </c>
      <c r="K39" s="15">
        <f t="shared" si="43"/>
        <v>252</v>
      </c>
      <c r="L39" s="15">
        <f t="shared" si="43"/>
        <v>12</v>
      </c>
      <c r="M39" s="15">
        <f t="shared" si="43"/>
        <v>196</v>
      </c>
      <c r="N39" s="15">
        <f t="shared" si="43"/>
        <v>30</v>
      </c>
      <c r="O39" s="27"/>
      <c r="P39" s="28">
        <f t="shared" ref="P39:U39" si="44">P27+P37+P33</f>
        <v>36</v>
      </c>
      <c r="Q39" s="15">
        <f t="shared" si="44"/>
        <v>504</v>
      </c>
      <c r="R39" s="15">
        <f t="shared" si="44"/>
        <v>26</v>
      </c>
      <c r="S39" s="15">
        <f t="shared" si="44"/>
        <v>392</v>
      </c>
      <c r="T39" s="15">
        <f t="shared" si="44"/>
        <v>60</v>
      </c>
      <c r="U39" s="29">
        <f t="shared" si="44"/>
        <v>62</v>
      </c>
      <c r="V39" s="225"/>
      <c r="W39" s="226"/>
    </row>
    <row r="40" spans="1:23" ht="16.2" thickBot="1" x14ac:dyDescent="0.35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7"/>
      <c r="V40" s="230"/>
      <c r="W40" s="218"/>
    </row>
    <row r="41" spans="1:23" ht="16.2" thickBot="1" x14ac:dyDescent="0.35">
      <c r="A41" s="141" t="s">
        <v>28</v>
      </c>
      <c r="B41" s="134"/>
      <c r="C41" s="142" t="s">
        <v>29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  <c r="P41" s="30"/>
      <c r="Q41" s="31"/>
      <c r="R41" s="31"/>
      <c r="S41" s="31"/>
      <c r="T41" s="31"/>
      <c r="U41" s="31"/>
      <c r="V41" s="216"/>
      <c r="W41" s="218"/>
    </row>
    <row r="42" spans="1:23" ht="16.2" thickTop="1" x14ac:dyDescent="0.3">
      <c r="A42" s="72" t="s">
        <v>30</v>
      </c>
      <c r="B42" s="145" t="s">
        <v>15</v>
      </c>
      <c r="C42" s="112" t="s">
        <v>31</v>
      </c>
      <c r="D42" s="146">
        <v>2</v>
      </c>
      <c r="E42" s="116">
        <f>IF(D42*14=G543,"",D42*14)</f>
        <v>28</v>
      </c>
      <c r="F42" s="147">
        <v>0</v>
      </c>
      <c r="G42" s="116" t="str">
        <f t="shared" ref="G42:G51" si="45">IF(F42*14=0,"",F42*14)</f>
        <v/>
      </c>
      <c r="H42" s="147">
        <v>2</v>
      </c>
      <c r="I42" s="148" t="s">
        <v>10</v>
      </c>
      <c r="J42" s="149"/>
      <c r="K42" s="116"/>
      <c r="L42" s="149"/>
      <c r="M42" s="116"/>
      <c r="N42" s="114"/>
      <c r="O42" s="150"/>
      <c r="P42" s="258"/>
      <c r="Q42" s="259"/>
      <c r="R42" s="259"/>
      <c r="S42" s="260"/>
      <c r="T42" s="261">
        <f>SUM(P27)</f>
        <v>35</v>
      </c>
      <c r="U42" s="262"/>
      <c r="V42" s="219" t="s">
        <v>32</v>
      </c>
      <c r="W42" s="224" t="s">
        <v>108</v>
      </c>
    </row>
    <row r="43" spans="1:23" x14ac:dyDescent="0.3">
      <c r="A43" s="72" t="s">
        <v>128</v>
      </c>
      <c r="B43" s="151" t="s">
        <v>15</v>
      </c>
      <c r="C43" s="112" t="s">
        <v>33</v>
      </c>
      <c r="D43" s="152">
        <v>2</v>
      </c>
      <c r="E43" s="65">
        <f>IF(D43*14=G544,"",D43*14)</f>
        <v>28</v>
      </c>
      <c r="F43" s="153">
        <v>0</v>
      </c>
      <c r="G43" s="116" t="str">
        <f t="shared" si="45"/>
        <v/>
      </c>
      <c r="H43" s="149">
        <v>2</v>
      </c>
      <c r="I43" s="154" t="s">
        <v>10</v>
      </c>
      <c r="J43" s="74"/>
      <c r="K43" s="65" t="str">
        <f t="shared" ref="K43" si="46">IF(J43*14=0,"",J43*14)</f>
        <v/>
      </c>
      <c r="L43" s="74"/>
      <c r="M43" s="65" t="str">
        <f t="shared" ref="M43" si="47">IF(L43*14=0,"",L43*14)</f>
        <v/>
      </c>
      <c r="N43" s="74"/>
      <c r="O43" s="155"/>
      <c r="P43" s="245"/>
      <c r="Q43" s="246"/>
      <c r="R43" s="246"/>
      <c r="S43" s="247"/>
      <c r="T43" s="263">
        <f>SUM(R27)</f>
        <v>17</v>
      </c>
      <c r="U43" s="264"/>
      <c r="V43" s="216" t="s">
        <v>34</v>
      </c>
      <c r="W43" s="224" t="s">
        <v>109</v>
      </c>
    </row>
    <row r="44" spans="1:23" x14ac:dyDescent="0.3">
      <c r="A44" s="156" t="s">
        <v>35</v>
      </c>
      <c r="B44" s="157" t="s">
        <v>15</v>
      </c>
      <c r="C44" s="44" t="s">
        <v>36</v>
      </c>
      <c r="D44" s="158">
        <v>2</v>
      </c>
      <c r="E44" s="65">
        <v>14</v>
      </c>
      <c r="F44" s="137">
        <v>0</v>
      </c>
      <c r="G44" s="65">
        <v>14</v>
      </c>
      <c r="H44" s="137">
        <v>2</v>
      </c>
      <c r="I44" s="159" t="s">
        <v>10</v>
      </c>
      <c r="J44" s="74"/>
      <c r="K44" s="65"/>
      <c r="L44" s="78"/>
      <c r="M44" s="65"/>
      <c r="N44" s="78"/>
      <c r="O44" s="160"/>
      <c r="P44" s="245"/>
      <c r="Q44" s="246"/>
      <c r="R44" s="246"/>
      <c r="S44" s="247"/>
      <c r="T44" s="248">
        <f>IF(T43=0,"",T43/(T42+T43))</f>
        <v>0.32692307692307693</v>
      </c>
      <c r="U44" s="249"/>
      <c r="V44" s="217" t="s">
        <v>14</v>
      </c>
      <c r="W44" s="227" t="s">
        <v>110</v>
      </c>
    </row>
    <row r="45" spans="1:23" x14ac:dyDescent="0.3">
      <c r="A45" s="161" t="s">
        <v>39</v>
      </c>
      <c r="B45" s="162" t="s">
        <v>15</v>
      </c>
      <c r="C45" s="44" t="s">
        <v>40</v>
      </c>
      <c r="D45" s="163">
        <v>1</v>
      </c>
      <c r="E45" s="164">
        <v>28</v>
      </c>
      <c r="F45" s="165">
        <v>1</v>
      </c>
      <c r="G45" s="164">
        <v>28</v>
      </c>
      <c r="H45" s="165">
        <v>6</v>
      </c>
      <c r="I45" s="166" t="s">
        <v>13</v>
      </c>
      <c r="J45" s="74"/>
      <c r="K45" s="65"/>
      <c r="L45" s="78"/>
      <c r="M45" s="65"/>
      <c r="N45" s="78"/>
      <c r="O45" s="160"/>
      <c r="P45" s="250"/>
      <c r="Q45" s="250"/>
      <c r="R45" s="250"/>
      <c r="S45" s="250"/>
      <c r="T45" s="251">
        <f>IF((SUM(U12:U25)+SUM(U12:U26))=0,"",(SUM(U12:U25)+SUM(U12:U26))/T27)</f>
        <v>3.6</v>
      </c>
      <c r="U45" s="252"/>
      <c r="V45" s="216" t="s">
        <v>11</v>
      </c>
      <c r="W45" s="227" t="s">
        <v>111</v>
      </c>
    </row>
    <row r="46" spans="1:23" x14ac:dyDescent="0.3">
      <c r="A46" s="161" t="s">
        <v>37</v>
      </c>
      <c r="B46" s="162" t="s">
        <v>15</v>
      </c>
      <c r="C46" s="112" t="s">
        <v>38</v>
      </c>
      <c r="D46" s="167">
        <v>2</v>
      </c>
      <c r="E46" s="168">
        <v>28</v>
      </c>
      <c r="F46" s="169">
        <v>0</v>
      </c>
      <c r="G46" s="168" t="str">
        <f t="shared" si="45"/>
        <v/>
      </c>
      <c r="H46" s="169">
        <v>2</v>
      </c>
      <c r="I46" s="170" t="s">
        <v>9</v>
      </c>
      <c r="J46" s="74"/>
      <c r="K46" s="65"/>
      <c r="L46" s="78"/>
      <c r="M46" s="65"/>
      <c r="N46" s="78"/>
      <c r="O46" s="160"/>
      <c r="P46" s="32"/>
      <c r="Q46" s="33"/>
      <c r="R46" s="33"/>
      <c r="S46" s="34"/>
      <c r="T46" s="35"/>
      <c r="U46" s="36"/>
      <c r="V46" s="217" t="s">
        <v>12</v>
      </c>
      <c r="W46" s="227" t="s">
        <v>101</v>
      </c>
    </row>
    <row r="47" spans="1:23" x14ac:dyDescent="0.3">
      <c r="A47" s="161" t="s">
        <v>41</v>
      </c>
      <c r="B47" s="162" t="s">
        <v>15</v>
      </c>
      <c r="C47" s="112" t="s">
        <v>42</v>
      </c>
      <c r="D47" s="171"/>
      <c r="E47" s="172"/>
      <c r="F47" s="153"/>
      <c r="G47" s="172"/>
      <c r="H47" s="153"/>
      <c r="I47" s="176"/>
      <c r="J47" s="173">
        <v>2</v>
      </c>
      <c r="K47" s="164">
        <v>28</v>
      </c>
      <c r="L47" s="174">
        <v>2</v>
      </c>
      <c r="M47" s="164"/>
      <c r="N47" s="174">
        <v>2</v>
      </c>
      <c r="O47" s="175" t="s">
        <v>10</v>
      </c>
      <c r="P47" s="32"/>
      <c r="Q47" s="33"/>
      <c r="R47" s="33"/>
      <c r="S47" s="34"/>
      <c r="T47" s="35"/>
      <c r="U47" s="36"/>
      <c r="V47" s="217" t="s">
        <v>12</v>
      </c>
      <c r="W47" s="227" t="s">
        <v>101</v>
      </c>
    </row>
    <row r="48" spans="1:23" x14ac:dyDescent="0.3">
      <c r="A48" s="161" t="s">
        <v>129</v>
      </c>
      <c r="B48" s="162" t="s">
        <v>15</v>
      </c>
      <c r="C48" s="44" t="s">
        <v>107</v>
      </c>
      <c r="D48" s="171"/>
      <c r="E48" s="172"/>
      <c r="F48" s="153"/>
      <c r="G48" s="172"/>
      <c r="H48" s="153"/>
      <c r="I48" s="176"/>
      <c r="J48" s="177">
        <v>2</v>
      </c>
      <c r="K48" s="164">
        <v>28</v>
      </c>
      <c r="L48" s="165">
        <v>0</v>
      </c>
      <c r="M48" s="164" t="str">
        <f t="shared" ref="M48" si="48">IF(L48*14=0,"",L48*14)</f>
        <v/>
      </c>
      <c r="N48" s="165">
        <v>2</v>
      </c>
      <c r="O48" s="178" t="s">
        <v>10</v>
      </c>
      <c r="P48" s="32"/>
      <c r="Q48" s="33"/>
      <c r="R48" s="33"/>
      <c r="S48" s="34"/>
      <c r="T48" s="35"/>
      <c r="U48" s="36"/>
      <c r="V48" s="217" t="s">
        <v>12</v>
      </c>
      <c r="W48" s="227" t="s">
        <v>101</v>
      </c>
    </row>
    <row r="49" spans="1:23" x14ac:dyDescent="0.3">
      <c r="A49" s="161" t="s">
        <v>43</v>
      </c>
      <c r="B49" s="162" t="s">
        <v>15</v>
      </c>
      <c r="C49" s="44" t="s">
        <v>44</v>
      </c>
      <c r="D49" s="171"/>
      <c r="E49" s="172"/>
      <c r="F49" s="153"/>
      <c r="G49" s="172"/>
      <c r="H49" s="153"/>
      <c r="I49" s="176"/>
      <c r="J49" s="177">
        <v>2</v>
      </c>
      <c r="K49" s="164">
        <v>28</v>
      </c>
      <c r="L49" s="165">
        <v>0</v>
      </c>
      <c r="M49" s="164" t="str">
        <f t="shared" ref="M49" si="49">IF(L49*14=0,"",L49*14)</f>
        <v/>
      </c>
      <c r="N49" s="165">
        <v>4</v>
      </c>
      <c r="O49" s="178" t="s">
        <v>9</v>
      </c>
      <c r="P49" s="32"/>
      <c r="Q49" s="33"/>
      <c r="R49" s="33"/>
      <c r="S49" s="34"/>
      <c r="T49" s="35"/>
      <c r="U49" s="36"/>
      <c r="V49" s="217" t="s">
        <v>12</v>
      </c>
      <c r="W49" s="227" t="s">
        <v>101</v>
      </c>
    </row>
    <row r="50" spans="1:23" x14ac:dyDescent="0.3">
      <c r="A50" s="161" t="s">
        <v>132</v>
      </c>
      <c r="B50" s="162" t="s">
        <v>15</v>
      </c>
      <c r="C50" s="112" t="s">
        <v>127</v>
      </c>
      <c r="D50" s="171"/>
      <c r="E50" s="172"/>
      <c r="F50" s="153"/>
      <c r="G50" s="172"/>
      <c r="H50" s="153"/>
      <c r="I50" s="176"/>
      <c r="J50" s="74">
        <v>2</v>
      </c>
      <c r="K50" s="65"/>
      <c r="L50" s="78">
        <v>0</v>
      </c>
      <c r="M50" s="65">
        <v>28</v>
      </c>
      <c r="N50" s="78">
        <v>2</v>
      </c>
      <c r="O50" s="160" t="s">
        <v>10</v>
      </c>
      <c r="P50" s="32"/>
      <c r="Q50" s="33"/>
      <c r="R50" s="33"/>
      <c r="S50" s="34"/>
      <c r="T50" s="35"/>
      <c r="U50" s="36"/>
      <c r="V50" s="217" t="s">
        <v>14</v>
      </c>
      <c r="W50" s="227" t="s">
        <v>130</v>
      </c>
    </row>
    <row r="51" spans="1:23" x14ac:dyDescent="0.3">
      <c r="A51" s="161" t="s">
        <v>45</v>
      </c>
      <c r="B51" s="157" t="s">
        <v>15</v>
      </c>
      <c r="C51" s="112" t="s">
        <v>46</v>
      </c>
      <c r="D51" s="171"/>
      <c r="E51" s="172" t="str">
        <f>IF(D51*14=G545,"",D51*14)</f>
        <v/>
      </c>
      <c r="F51" s="153"/>
      <c r="G51" s="172" t="str">
        <f t="shared" si="45"/>
        <v/>
      </c>
      <c r="H51" s="153"/>
      <c r="I51" s="176"/>
      <c r="J51" s="74">
        <v>2</v>
      </c>
      <c r="K51" s="65">
        <v>14</v>
      </c>
      <c r="L51" s="78">
        <v>0</v>
      </c>
      <c r="M51" s="65">
        <v>14</v>
      </c>
      <c r="N51" s="78">
        <v>2</v>
      </c>
      <c r="O51" s="160" t="s">
        <v>10</v>
      </c>
      <c r="P51" s="32"/>
      <c r="Q51" s="33"/>
      <c r="R51" s="33"/>
      <c r="S51" s="34"/>
      <c r="T51" s="35"/>
      <c r="U51" s="36"/>
      <c r="V51" s="220" t="s">
        <v>12</v>
      </c>
      <c r="W51" s="228" t="s">
        <v>131</v>
      </c>
    </row>
    <row r="52" spans="1:23" ht="16.2" thickBot="1" x14ac:dyDescent="0.35">
      <c r="A52" s="237"/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13"/>
      <c r="W52" s="213"/>
    </row>
    <row r="53" spans="1:23" ht="16.8" thickTop="1" thickBot="1" x14ac:dyDescent="0.35">
      <c r="A53" s="238"/>
      <c r="B53" s="239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179"/>
      <c r="Q53" s="179"/>
      <c r="R53" s="179"/>
      <c r="S53" s="179"/>
      <c r="T53" s="179"/>
      <c r="U53" s="180"/>
      <c r="V53" s="213"/>
      <c r="W53" s="213"/>
    </row>
    <row r="54" spans="1:23" ht="16.2" thickTop="1" x14ac:dyDescent="0.3">
      <c r="A54" s="240" t="s">
        <v>47</v>
      </c>
      <c r="B54" s="241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181"/>
      <c r="Q54" s="181"/>
      <c r="R54" s="181"/>
      <c r="S54" s="181"/>
      <c r="T54" s="181"/>
      <c r="U54" s="182"/>
      <c r="V54" s="213"/>
      <c r="W54" s="213"/>
    </row>
    <row r="55" spans="1:23" x14ac:dyDescent="0.3">
      <c r="A55" s="183"/>
      <c r="B55" s="184"/>
      <c r="C55" s="185" t="s">
        <v>48</v>
      </c>
      <c r="D55" s="186"/>
      <c r="E55" s="187"/>
      <c r="F55" s="187"/>
      <c r="G55" s="187"/>
      <c r="H55" s="71"/>
      <c r="I55" s="188" t="str">
        <f>IF(COUNTIF(I14:I36,"A")=0,"",COUNTIF(I14:I36,"A"))</f>
        <v/>
      </c>
      <c r="J55" s="186"/>
      <c r="K55" s="187"/>
      <c r="L55" s="187"/>
      <c r="M55" s="187"/>
      <c r="N55" s="71"/>
      <c r="O55" s="188" t="str">
        <f>IF(COUNTIF(O14:O36,"A")=0,"",COUNTIF(O14:O36,"A"))</f>
        <v/>
      </c>
      <c r="P55" s="189"/>
      <c r="Q55" s="187"/>
      <c r="R55" s="187"/>
      <c r="S55" s="187"/>
      <c r="T55" s="71"/>
      <c r="U55" s="190">
        <f t="shared" ref="U55:U57" si="50">SUM(I55,O55)</f>
        <v>0</v>
      </c>
      <c r="V55" s="213"/>
      <c r="W55" s="213"/>
    </row>
    <row r="56" spans="1:23" x14ac:dyDescent="0.3">
      <c r="A56" s="191"/>
      <c r="B56" s="184"/>
      <c r="C56" s="185" t="s">
        <v>49</v>
      </c>
      <c r="D56" s="186"/>
      <c r="E56" s="187"/>
      <c r="F56" s="187"/>
      <c r="G56" s="187"/>
      <c r="H56" s="71"/>
      <c r="I56" s="188">
        <f>IF(COUNTIF(I14:I36,"B")=0,"",COUNTIF(I14:I36,"B"))</f>
        <v>1</v>
      </c>
      <c r="J56" s="186"/>
      <c r="K56" s="187"/>
      <c r="L56" s="187"/>
      <c r="M56" s="187"/>
      <c r="N56" s="71"/>
      <c r="O56" s="188" t="str">
        <f>IF(COUNTIF(O14:O36,"B")=0,"",COUNTIF(O14:O36,"B"))</f>
        <v/>
      </c>
      <c r="P56" s="189"/>
      <c r="Q56" s="187"/>
      <c r="R56" s="187"/>
      <c r="S56" s="187"/>
      <c r="T56" s="71"/>
      <c r="U56" s="190">
        <f t="shared" si="50"/>
        <v>1</v>
      </c>
      <c r="V56" s="229"/>
      <c r="W56" s="213"/>
    </row>
    <row r="57" spans="1:23" x14ac:dyDescent="0.3">
      <c r="A57" s="191"/>
      <c r="B57" s="184"/>
      <c r="C57" s="185" t="s">
        <v>50</v>
      </c>
      <c r="D57" s="186"/>
      <c r="E57" s="187"/>
      <c r="F57" s="187"/>
      <c r="G57" s="187"/>
      <c r="H57" s="71"/>
      <c r="I57" s="188" t="str">
        <f>IF(COUNTIF(I15:I37,"B(Z)")=0,"",COUNTIF(I15:I37,"B(Z)"))</f>
        <v/>
      </c>
      <c r="J57" s="186"/>
      <c r="K57" s="187"/>
      <c r="L57" s="187"/>
      <c r="M57" s="187"/>
      <c r="N57" s="71"/>
      <c r="O57" s="188" t="str">
        <f>IF(COUNTIF(O15:O37,"B(Z)")=0,"",COUNTIF(O15:O37,"B(Z)"))</f>
        <v/>
      </c>
      <c r="P57" s="189"/>
      <c r="Q57" s="187"/>
      <c r="R57" s="187"/>
      <c r="S57" s="187"/>
      <c r="T57" s="71"/>
      <c r="U57" s="190">
        <f t="shared" si="50"/>
        <v>0</v>
      </c>
      <c r="V57" s="229"/>
      <c r="W57" s="213"/>
    </row>
    <row r="58" spans="1:23" x14ac:dyDescent="0.3">
      <c r="A58" s="191"/>
      <c r="B58" s="184"/>
      <c r="C58" s="185" t="s">
        <v>51</v>
      </c>
      <c r="D58" s="186"/>
      <c r="E58" s="187"/>
      <c r="F58" s="187"/>
      <c r="G58" s="187"/>
      <c r="H58" s="71"/>
      <c r="I58" s="188">
        <f>IF(COUNTIF(I12:I37,"ÉÉ")=0,"",COUNTIF(I12:I37,"ÉÉ"))</f>
        <v>2</v>
      </c>
      <c r="J58" s="186"/>
      <c r="K58" s="187"/>
      <c r="L58" s="187"/>
      <c r="M58" s="187"/>
      <c r="N58" s="71"/>
      <c r="O58" s="188">
        <f>IF(COUNTIF(O12:O37,"ÉÉ")=0,"",COUNTIF(O12:O37,"ÉÉ"))</f>
        <v>1</v>
      </c>
      <c r="P58" s="189"/>
      <c r="Q58" s="187"/>
      <c r="R58" s="187"/>
      <c r="S58" s="187"/>
      <c r="T58" s="71"/>
      <c r="U58" s="190">
        <f>SUM(I58,O58)</f>
        <v>3</v>
      </c>
      <c r="V58" s="213"/>
      <c r="W58" s="213"/>
    </row>
    <row r="59" spans="1:23" x14ac:dyDescent="0.3">
      <c r="A59" s="191"/>
      <c r="B59" s="192"/>
      <c r="C59" s="185" t="s">
        <v>52</v>
      </c>
      <c r="D59" s="193"/>
      <c r="E59" s="194"/>
      <c r="F59" s="194"/>
      <c r="G59" s="194"/>
      <c r="H59" s="195"/>
      <c r="I59" s="188" t="str">
        <f>IF(COUNTIF(I13:I38,"ÉÉ(Z)")=0,"",COUNTIF(I13:I38,"ÉÉ(Z)"))</f>
        <v/>
      </c>
      <c r="J59" s="193"/>
      <c r="K59" s="194"/>
      <c r="L59" s="194"/>
      <c r="M59" s="194"/>
      <c r="N59" s="196"/>
      <c r="O59" s="188" t="str">
        <f>IF(COUNTIF(O13:O38,"ÉÉ(Z)")=0,"",COUNTIF(O13:O38,"ÉÉ(Z)"))</f>
        <v/>
      </c>
      <c r="P59" s="197"/>
      <c r="Q59" s="194"/>
      <c r="R59" s="194"/>
      <c r="S59" s="194"/>
      <c r="T59" s="196"/>
      <c r="U59" s="190">
        <f t="shared" ref="U59:U69" si="51">SUM(I59,O59)</f>
        <v>0</v>
      </c>
      <c r="V59" s="213"/>
      <c r="W59" s="213"/>
    </row>
    <row r="60" spans="1:23" x14ac:dyDescent="0.3">
      <c r="A60" s="191"/>
      <c r="B60" s="184"/>
      <c r="C60" s="185" t="s">
        <v>53</v>
      </c>
      <c r="D60" s="186"/>
      <c r="E60" s="187"/>
      <c r="F60" s="187"/>
      <c r="G60" s="187"/>
      <c r="H60" s="119"/>
      <c r="I60" s="188" t="str">
        <f>IF(COUNTIF(I14:I39,"ÉÉ(Z)")=0,"",COUNTIF(I14:I39,"ÉÉ(Z)"))</f>
        <v/>
      </c>
      <c r="J60" s="186"/>
      <c r="K60" s="187"/>
      <c r="L60" s="187"/>
      <c r="M60" s="187"/>
      <c r="N60" s="71"/>
      <c r="O60" s="188">
        <f>IF(COUNTIF(O14:O39,"GYJ")=0,"",COUNTIF(O14:O39,"GYJ"))</f>
        <v>2</v>
      </c>
      <c r="P60" s="189"/>
      <c r="Q60" s="187"/>
      <c r="R60" s="187"/>
      <c r="S60" s="187"/>
      <c r="T60" s="71"/>
      <c r="U60" s="190">
        <f t="shared" si="51"/>
        <v>2</v>
      </c>
      <c r="V60" s="213"/>
      <c r="W60" s="213"/>
    </row>
    <row r="61" spans="1:23" x14ac:dyDescent="0.3">
      <c r="A61" s="191"/>
      <c r="B61" s="184"/>
      <c r="C61" s="185" t="s">
        <v>54</v>
      </c>
      <c r="D61" s="186"/>
      <c r="E61" s="187"/>
      <c r="F61" s="187"/>
      <c r="G61" s="187"/>
      <c r="H61" s="71"/>
      <c r="I61" s="188" t="str">
        <f>IF(COUNTIF(I14:I40,"GYJ(KR)")=0,"",COUNTIF(I14:I40,"GYJ(KR)"))</f>
        <v/>
      </c>
      <c r="J61" s="186"/>
      <c r="K61" s="187"/>
      <c r="L61" s="187"/>
      <c r="M61" s="187"/>
      <c r="N61" s="71"/>
      <c r="O61" s="188" t="str">
        <f>IF(COUNTIF(O14:O40,"GYJ(KR)")=0,"",COUNTIF(O14:O40,"GYJ(KR)"))</f>
        <v/>
      </c>
      <c r="P61" s="189"/>
      <c r="Q61" s="187"/>
      <c r="R61" s="187"/>
      <c r="S61" s="187"/>
      <c r="T61" s="71"/>
      <c r="U61" s="190">
        <f t="shared" si="51"/>
        <v>0</v>
      </c>
      <c r="V61" s="213"/>
      <c r="W61" s="213"/>
    </row>
    <row r="62" spans="1:23" x14ac:dyDescent="0.3">
      <c r="A62" s="191"/>
      <c r="B62" s="184"/>
      <c r="C62" s="185" t="s">
        <v>55</v>
      </c>
      <c r="D62" s="186"/>
      <c r="E62" s="187"/>
      <c r="F62" s="187"/>
      <c r="G62" s="187"/>
      <c r="H62" s="71"/>
      <c r="I62" s="188">
        <f>IF(COUNTIF(I12:I41,"K")=0,"",COUNTIF(I12:I41,"K"))</f>
        <v>2</v>
      </c>
      <c r="J62" s="186"/>
      <c r="K62" s="187"/>
      <c r="L62" s="187"/>
      <c r="M62" s="187"/>
      <c r="N62" s="71"/>
      <c r="O62" s="188" t="str">
        <f>IF(COUNTIF(O12:O41,"K")=0,"",COUNTIF(O12:O41,"K"))</f>
        <v/>
      </c>
      <c r="P62" s="189"/>
      <c r="Q62" s="187"/>
      <c r="R62" s="187"/>
      <c r="S62" s="187"/>
      <c r="T62" s="71"/>
      <c r="U62" s="190">
        <f t="shared" si="51"/>
        <v>2</v>
      </c>
      <c r="V62" s="213"/>
      <c r="W62" s="213"/>
    </row>
    <row r="63" spans="1:23" x14ac:dyDescent="0.3">
      <c r="A63" s="191"/>
      <c r="B63" s="184"/>
      <c r="C63" s="185" t="s">
        <v>56</v>
      </c>
      <c r="D63" s="186"/>
      <c r="E63" s="187"/>
      <c r="F63" s="187"/>
      <c r="G63" s="187"/>
      <c r="H63" s="71"/>
      <c r="I63" s="188" t="str">
        <f>IF(COUNTIF(I13:I42,"K(Z)")=0,"",COUNTIF(I13:I42,"K(Z)"))</f>
        <v/>
      </c>
      <c r="J63" s="186"/>
      <c r="K63" s="187"/>
      <c r="L63" s="187"/>
      <c r="M63" s="187"/>
      <c r="N63" s="71"/>
      <c r="O63" s="188" t="str">
        <f>IF(COUNTIF(O13:O42,"K(Z)")=0,"",COUNTIF(O13:O42,"K(Z)"))</f>
        <v/>
      </c>
      <c r="P63" s="189"/>
      <c r="Q63" s="187"/>
      <c r="R63" s="187"/>
      <c r="S63" s="187"/>
      <c r="T63" s="71"/>
      <c r="U63" s="190">
        <f t="shared" si="51"/>
        <v>0</v>
      </c>
      <c r="V63" s="213"/>
      <c r="W63" s="213"/>
    </row>
    <row r="64" spans="1:23" x14ac:dyDescent="0.3">
      <c r="A64" s="191"/>
      <c r="B64" s="184"/>
      <c r="C64" s="185" t="s">
        <v>57</v>
      </c>
      <c r="D64" s="186"/>
      <c r="E64" s="187"/>
      <c r="F64" s="187"/>
      <c r="G64" s="187"/>
      <c r="H64" s="71"/>
      <c r="I64" s="188"/>
      <c r="J64" s="186"/>
      <c r="K64" s="187"/>
      <c r="L64" s="187"/>
      <c r="M64" s="187"/>
      <c r="N64" s="71"/>
      <c r="O64" s="188"/>
      <c r="P64" s="189"/>
      <c r="Q64" s="187"/>
      <c r="R64" s="187"/>
      <c r="S64" s="187"/>
      <c r="T64" s="71"/>
      <c r="U64" s="190">
        <f t="shared" si="51"/>
        <v>0</v>
      </c>
      <c r="V64" s="213"/>
      <c r="W64" s="213"/>
    </row>
    <row r="65" spans="1:23" x14ac:dyDescent="0.3">
      <c r="A65" s="191"/>
      <c r="B65" s="184"/>
      <c r="C65" s="185" t="s">
        <v>58</v>
      </c>
      <c r="D65" s="186"/>
      <c r="E65" s="187"/>
      <c r="F65" s="187"/>
      <c r="G65" s="187"/>
      <c r="H65" s="71"/>
      <c r="I65" s="188"/>
      <c r="J65" s="186"/>
      <c r="K65" s="187"/>
      <c r="L65" s="187"/>
      <c r="M65" s="187"/>
      <c r="N65" s="71"/>
      <c r="O65" s="188"/>
      <c r="P65" s="189"/>
      <c r="Q65" s="187"/>
      <c r="R65" s="187"/>
      <c r="S65" s="187"/>
      <c r="T65" s="71"/>
      <c r="U65" s="190">
        <f t="shared" si="51"/>
        <v>0</v>
      </c>
      <c r="V65" s="213"/>
      <c r="W65" s="213"/>
    </row>
    <row r="66" spans="1:23" x14ac:dyDescent="0.3">
      <c r="A66" s="198"/>
      <c r="B66" s="199"/>
      <c r="C66" s="200" t="s">
        <v>59</v>
      </c>
      <c r="D66" s="201"/>
      <c r="E66" s="202"/>
      <c r="F66" s="202"/>
      <c r="G66" s="202"/>
      <c r="H66" s="203"/>
      <c r="I66" s="188"/>
      <c r="J66" s="201"/>
      <c r="K66" s="202"/>
      <c r="L66" s="202"/>
      <c r="M66" s="202"/>
      <c r="N66" s="203"/>
      <c r="O66" s="188"/>
      <c r="P66" s="189"/>
      <c r="Q66" s="187"/>
      <c r="R66" s="187"/>
      <c r="S66" s="187"/>
      <c r="T66" s="71"/>
      <c r="U66" s="190">
        <f t="shared" si="51"/>
        <v>0</v>
      </c>
      <c r="V66" s="213"/>
      <c r="W66" s="213"/>
    </row>
    <row r="67" spans="1:23" x14ac:dyDescent="0.3">
      <c r="A67" s="198"/>
      <c r="B67" s="199"/>
      <c r="C67" s="200" t="s">
        <v>60</v>
      </c>
      <c r="D67" s="201"/>
      <c r="E67" s="202"/>
      <c r="F67" s="202"/>
      <c r="G67" s="202"/>
      <c r="H67" s="203"/>
      <c r="I67" s="188" t="str">
        <f>IF(COUNTIF(I14:I51,"ZV")=0,"",COUNTIF(I14:I51,"ZV"))</f>
        <v/>
      </c>
      <c r="J67" s="201"/>
      <c r="K67" s="202"/>
      <c r="L67" s="202"/>
      <c r="M67" s="202"/>
      <c r="N67" s="203"/>
      <c r="O67" s="188">
        <f>IF(COUNTIF(O14:O51,"ZV")=0,"",COUNTIF(O14:O51,"ZV"))</f>
        <v>2</v>
      </c>
      <c r="P67" s="189"/>
      <c r="Q67" s="187"/>
      <c r="R67" s="187"/>
      <c r="S67" s="187"/>
      <c r="T67" s="71"/>
      <c r="U67" s="190">
        <f t="shared" si="51"/>
        <v>2</v>
      </c>
      <c r="V67" s="213"/>
      <c r="W67" s="213"/>
    </row>
    <row r="68" spans="1:23" x14ac:dyDescent="0.3">
      <c r="A68" s="198"/>
      <c r="B68" s="199"/>
      <c r="C68" s="200" t="s">
        <v>61</v>
      </c>
      <c r="D68" s="201"/>
      <c r="E68" s="202"/>
      <c r="F68" s="202"/>
      <c r="G68" s="202"/>
      <c r="H68" s="203"/>
      <c r="I68" s="188" t="str">
        <f>IF(COUNTIF(I14:I52,"KR")=0,"",COUNTIF(I14:I52,"KR"))</f>
        <v/>
      </c>
      <c r="J68" s="201"/>
      <c r="K68" s="202"/>
      <c r="L68" s="202"/>
      <c r="M68" s="202"/>
      <c r="N68" s="203"/>
      <c r="O68" s="188" t="str">
        <f>IF(COUNTIF(O14:O52,"KR")=0,"",COUNTIF(O14:O52,"KR"))</f>
        <v/>
      </c>
      <c r="P68" s="204"/>
      <c r="Q68" s="202"/>
      <c r="R68" s="202"/>
      <c r="S68" s="202"/>
      <c r="T68" s="203"/>
      <c r="U68" s="190">
        <f t="shared" si="51"/>
        <v>0</v>
      </c>
      <c r="V68" s="213"/>
      <c r="W68" s="213"/>
    </row>
    <row r="69" spans="1:23" ht="16.2" thickBot="1" x14ac:dyDescent="0.35">
      <c r="A69" s="205"/>
      <c r="B69" s="206"/>
      <c r="C69" s="207" t="s">
        <v>62</v>
      </c>
      <c r="D69" s="208"/>
      <c r="E69" s="209"/>
      <c r="F69" s="209"/>
      <c r="G69" s="209"/>
      <c r="H69" s="210"/>
      <c r="I69" s="211">
        <f>SUM(I55:I68)</f>
        <v>5</v>
      </c>
      <c r="J69" s="242"/>
      <c r="K69" s="243"/>
      <c r="L69" s="243"/>
      <c r="M69" s="243"/>
      <c r="N69" s="244"/>
      <c r="O69" s="211">
        <f t="shared" ref="O69" si="52">SUM(O55:O68)</f>
        <v>5</v>
      </c>
      <c r="P69" s="242"/>
      <c r="Q69" s="243"/>
      <c r="R69" s="243"/>
      <c r="S69" s="243"/>
      <c r="T69" s="244"/>
      <c r="U69" s="212">
        <f t="shared" si="51"/>
        <v>10</v>
      </c>
      <c r="V69" s="213"/>
      <c r="W69" s="213"/>
    </row>
    <row r="70" spans="1:23" ht="16.2" thickTop="1" x14ac:dyDescent="0.3"/>
  </sheetData>
  <mergeCells count="41">
    <mergeCell ref="A6:A9"/>
    <mergeCell ref="B6:B9"/>
    <mergeCell ref="C6:C9"/>
    <mergeCell ref="P6:U7"/>
    <mergeCell ref="N8:N9"/>
    <mergeCell ref="A1:U1"/>
    <mergeCell ref="A2:U2"/>
    <mergeCell ref="A3:U3"/>
    <mergeCell ref="A4:U4"/>
    <mergeCell ref="A5:U5"/>
    <mergeCell ref="P20:U20"/>
    <mergeCell ref="V6:V9"/>
    <mergeCell ref="W6:W9"/>
    <mergeCell ref="D7:I7"/>
    <mergeCell ref="J7:O7"/>
    <mergeCell ref="D8:E8"/>
    <mergeCell ref="F8:G8"/>
    <mergeCell ref="H8:H9"/>
    <mergeCell ref="I8:I9"/>
    <mergeCell ref="J8:K8"/>
    <mergeCell ref="L8:M8"/>
    <mergeCell ref="O8:O9"/>
    <mergeCell ref="P8:Q8"/>
    <mergeCell ref="R8:S8"/>
    <mergeCell ref="T8:T9"/>
    <mergeCell ref="U8:U9"/>
    <mergeCell ref="P44:S44"/>
    <mergeCell ref="T44:U44"/>
    <mergeCell ref="P45:S45"/>
    <mergeCell ref="T45:U45"/>
    <mergeCell ref="D28:O28"/>
    <mergeCell ref="A40:U40"/>
    <mergeCell ref="P42:S42"/>
    <mergeCell ref="T42:U42"/>
    <mergeCell ref="P43:S43"/>
    <mergeCell ref="T43:U43"/>
    <mergeCell ref="A52:U52"/>
    <mergeCell ref="A53:O53"/>
    <mergeCell ref="A54:O54"/>
    <mergeCell ref="J69:N69"/>
    <mergeCell ref="P69:T69"/>
  </mergeCells>
  <phoneticPr fontId="18" type="noConversion"/>
  <pageMargins left="0.23622047244094491" right="0.23622047244094491" top="0.74803149606299213" bottom="0.74803149606299213" header="0.31496062992125984" footer="0.31496062992125984"/>
  <pageSetup paperSize="8" scale="59" orientation="landscape" r:id="rId1"/>
  <rowBreaks count="1" manualBreakCount="1">
    <brk id="5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 tantervi háló</vt:lpstr>
      <vt:lpstr>'új tantervi háló'!Nyomtatási_terület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</dc:creator>
  <cp:lastModifiedBy>Szászi Gábor Sándor</cp:lastModifiedBy>
  <cp:lastPrinted>2024-03-01T12:42:15Z</cp:lastPrinted>
  <dcterms:created xsi:type="dcterms:W3CDTF">2023-03-20T13:57:21Z</dcterms:created>
  <dcterms:modified xsi:type="dcterms:W3CDTF">2024-03-06T15:29:52Z</dcterms:modified>
</cp:coreProperties>
</file>